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590" activeTab="0"/>
  </bookViews>
  <sheets>
    <sheet name="大会要綱" sheetId="1" r:id="rId1"/>
    <sheet name="予選運営表" sheetId="2" r:id="rId2"/>
    <sheet name="ﾁｬﾝﾋﾟｵﾝｽﾞ" sheetId="3" r:id="rId3"/>
    <sheet name="さわやか" sheetId="4" r:id="rId4"/>
    <sheet name="あすなろリーグ" sheetId="5" r:id="rId5"/>
    <sheet name="グランド設営" sheetId="6" r:id="rId6"/>
  </sheets>
  <definedNames>
    <definedName name="_xlnm.Print_Area" localSheetId="4">'あすなろリーグ'!$B$1:$AE$23</definedName>
    <definedName name="_xlnm.Print_Area" localSheetId="3">'さわやか'!$B$2:$V$34</definedName>
    <definedName name="_xlnm.Print_Area" localSheetId="2">'ﾁｬﾝﾋﾟｵﾝｽﾞ'!$B$2:$V$34</definedName>
    <definedName name="_xlnm.Print_Area" localSheetId="0">'大会要綱'!$A$1:$L$64</definedName>
    <definedName name="_xlnm.Print_Area" localSheetId="1">'予選運営表'!$B$1:$AG$36</definedName>
    <definedName name="TABLE" localSheetId="3">'さわやか'!$X$15:$X$18</definedName>
    <definedName name="TABLE" localSheetId="2">'ﾁｬﾝﾋﾟｵﾝｽﾞ'!$X$15:$X$18</definedName>
  </definedNames>
  <calcPr fullCalcOnLoad="1"/>
</workbook>
</file>

<file path=xl/sharedStrings.xml><?xml version="1.0" encoding="utf-8"?>
<sst xmlns="http://schemas.openxmlformats.org/spreadsheetml/2006/main" count="407" uniqueCount="196">
  <si>
    <t>予選</t>
  </si>
  <si>
    <t>vs</t>
  </si>
  <si>
    <t>対戦</t>
  </si>
  <si>
    <t>A組</t>
  </si>
  <si>
    <t>B組</t>
  </si>
  <si>
    <t>C組</t>
  </si>
  <si>
    <t>D組</t>
  </si>
  <si>
    <t>勝</t>
  </si>
  <si>
    <t>分</t>
  </si>
  <si>
    <t>負</t>
  </si>
  <si>
    <t>勝点</t>
  </si>
  <si>
    <t>差</t>
  </si>
  <si>
    <t>得点</t>
  </si>
  <si>
    <t>失点</t>
  </si>
  <si>
    <t>順位</t>
  </si>
  <si>
    <t>１）</t>
  </si>
  <si>
    <t>日程</t>
  </si>
  <si>
    <t>場所</t>
  </si>
  <si>
    <t>辰巳グランド</t>
  </si>
  <si>
    <t>３）</t>
  </si>
  <si>
    <t>４）</t>
  </si>
  <si>
    <t>試合方式</t>
  </si>
  <si>
    <t>５）</t>
  </si>
  <si>
    <t>競技規則</t>
  </si>
  <si>
    <t>◇競技人数、試合時間</t>
  </si>
  <si>
    <t>◇勝敗決定</t>
  </si>
  <si>
    <t>◇競技ルール</t>
  </si>
  <si>
    <t>日本サッカー協会の競技規則に準ずる。（オフサイド採用）</t>
  </si>
  <si>
    <t>◇その他</t>
  </si>
  <si>
    <t>ベンチ入り指導者は2名以上、3名以下とする。</t>
  </si>
  <si>
    <t>６）</t>
  </si>
  <si>
    <t>表彰</t>
  </si>
  <si>
    <t>優勝、準優勝、3位、敢闘賞</t>
  </si>
  <si>
    <t>最優秀選手</t>
  </si>
  <si>
    <t>1名</t>
  </si>
  <si>
    <t>優秀選手</t>
  </si>
  <si>
    <t>を表彰する</t>
  </si>
  <si>
    <t>７）</t>
  </si>
  <si>
    <t>審判</t>
  </si>
  <si>
    <t>審判は審判服（上下、ストッキング　黒）および、ワッペンを着用すること。</t>
  </si>
  <si>
    <t>その他</t>
  </si>
  <si>
    <t>荒天の場合は当日の朝、７：００頃チーム代表者へメール連絡します。</t>
  </si>
  <si>
    <t>3前休憩</t>
  </si>
  <si>
    <t>15ﾊｰﾌ</t>
  </si>
  <si>
    <t>20ﾊｰﾌ</t>
  </si>
  <si>
    <t>試合時間</t>
  </si>
  <si>
    <t>対戦</t>
  </si>
  <si>
    <t>１回戦</t>
  </si>
  <si>
    <t>～</t>
  </si>
  <si>
    <t>ｖｓ</t>
  </si>
  <si>
    <t>敗者戦
（PK無）</t>
  </si>
  <si>
    <t>2回戦</t>
  </si>
  <si>
    <t>3位決定</t>
  </si>
  <si>
    <t>決勝戦</t>
  </si>
  <si>
    <t>A組1位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</si>
  <si>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</si>
  <si>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</si>
  <si>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</si>
  <si>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</si>
  <si>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</si>
  <si>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</si>
  <si>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</si>
  <si>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</si>
  <si>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</si>
  <si>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</si>
  <si>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1位</t>
  </si>
  <si>
    <t>勝ち点</t>
  </si>
  <si>
    <t>得失点</t>
  </si>
  <si>
    <t>総得点</t>
  </si>
  <si>
    <t>1位決定</t>
  </si>
  <si>
    <t>2位決め</t>
  </si>
  <si>
    <t>3位決め</t>
  </si>
  <si>
    <t>4位決め</t>
  </si>
  <si>
    <t>勝</t>
  </si>
  <si>
    <t>分</t>
  </si>
  <si>
    <t>負</t>
  </si>
  <si>
    <t>得点</t>
  </si>
  <si>
    <t>失点</t>
  </si>
  <si>
    <t>得失点差</t>
  </si>
  <si>
    <t>順位</t>
  </si>
  <si>
    <t>予選ラウンドは参加２１チームをＡ～Fの７組、各組３チームづつに分け総当り戦を実施し順位を確定。</t>
  </si>
  <si>
    <t>予選3位の中で戦績上位2チームさわやかトーナメントへ参加とする。</t>
  </si>
  <si>
    <t>上記以外の予選各組3位の5チームは総当り戦によるあすなろリーグ戦を実施する。</t>
  </si>
  <si>
    <t>大会中の怪我・事故等は各チームの責任にて対応してください。</t>
  </si>
  <si>
    <t>E組</t>
  </si>
  <si>
    <t>F組</t>
  </si>
  <si>
    <t>　</t>
  </si>
  <si>
    <t>G組</t>
  </si>
  <si>
    <t>A</t>
  </si>
  <si>
    <t>B</t>
  </si>
  <si>
    <t>C</t>
  </si>
  <si>
    <t>D</t>
  </si>
  <si>
    <t>E</t>
  </si>
  <si>
    <t>F</t>
  </si>
  <si>
    <t>G</t>
  </si>
  <si>
    <t>A</t>
  </si>
  <si>
    <t>G</t>
  </si>
  <si>
    <t>B</t>
  </si>
  <si>
    <t>C</t>
  </si>
  <si>
    <t>D</t>
  </si>
  <si>
    <t>D</t>
  </si>
  <si>
    <t>E</t>
  </si>
  <si>
    <t>F</t>
  </si>
  <si>
    <t>B組1位</t>
  </si>
  <si>
    <t>C組1位</t>
  </si>
  <si>
    <t>D組2位</t>
  </si>
  <si>
    <t>D組1位</t>
  </si>
  <si>
    <t>E組1位</t>
  </si>
  <si>
    <t>F組1位</t>
  </si>
  <si>
    <t>G組1位</t>
  </si>
  <si>
    <t>2位上位</t>
  </si>
  <si>
    <t>A組2位</t>
  </si>
  <si>
    <t>B組2位</t>
  </si>
  <si>
    <t>C組2位</t>
  </si>
  <si>
    <t>E組2位</t>
  </si>
  <si>
    <t>F組2位</t>
  </si>
  <si>
    <t>G組2位</t>
  </si>
  <si>
    <t>※3位上位のもう１チーム（3位内2位）はﾁｬﾝﾋﾟｵﾝｽﾞﾄｰﾅﾒﾝﾄに抜けた組の2位の組み合わせに入ります</t>
  </si>
  <si>
    <t>3位1位</t>
  </si>
  <si>
    <t xml:space="preserve"> </t>
  </si>
  <si>
    <t>チャンピオンズトーナメント</t>
  </si>
  <si>
    <t>さわやかトーナメント</t>
  </si>
  <si>
    <t>２１名（各チーム1名）</t>
  </si>
  <si>
    <t>但し、予選2位の中で戦績上位１チーム（勝点→得失点→総得点→抽選）はチャピオンズトーナメントへ、</t>
  </si>
  <si>
    <t>※①チームあたり4試合と試合数が多いため、1試合あたりの時間を１０分－５分－１０分とします。</t>
  </si>
  <si>
    <t>ＧＫの交代はアウトオブプレー時に限られる。</t>
  </si>
  <si>
    <t>城東フェニックス</t>
  </si>
  <si>
    <t>５０ｍ×３４ｍ、フットサルゴールを使用。（辰巳グランドに３面設営）</t>
  </si>
  <si>
    <t>３面</t>
  </si>
  <si>
    <t>決勝ラウンドは各組1位によるチャンピオンズトーナメントと、各組2位によるさわやかトーナメントを開催。</t>
  </si>
  <si>
    <t>優勝、準優勝、3位</t>
  </si>
  <si>
    <t>◇グランドサイズ（予選）</t>
  </si>
  <si>
    <t>１コート</t>
  </si>
  <si>
    <t>２コート</t>
  </si>
  <si>
    <t>F</t>
  </si>
  <si>
    <t>E</t>
  </si>
  <si>
    <t>G</t>
  </si>
  <si>
    <t>E・F・組</t>
  </si>
  <si>
    <t>２）</t>
  </si>
  <si>
    <t>協賛</t>
  </si>
  <si>
    <t>スポーツDepo</t>
  </si>
  <si>
    <t>９）</t>
  </si>
  <si>
    <t>ＰＫ戦は3人により行い、同点の場合は以降サドンデスとする。</t>
  </si>
  <si>
    <t>チャンピオンズ・さわやかトーナメントにおいて引き分けの場合、ＰＫ戦を行う。</t>
  </si>
  <si>
    <t>審判は試合前に選手全員の用具チェックを行うこと</t>
  </si>
  <si>
    <t>ライン当番　</t>
  </si>
  <si>
    <t>三つ目どおり沿いの駐停車は厳禁です。各チーム、当日参加者への周知徹底をお願いします。</t>
  </si>
  <si>
    <t>キーパーはキーパー服を着用し、ビブス対応は不可とする。ただし、ユニフォームが対戦相手と</t>
  </si>
  <si>
    <t>同系色の場合にセカンドユニフォームが用意できない場合はビブス対応を認める</t>
  </si>
  <si>
    <t>A・B・Ｆ・G組</t>
  </si>
  <si>
    <t>C・D・Ｆ・G組</t>
  </si>
  <si>
    <t>2016年度DEPO　CUP江東区3年生研修大会</t>
  </si>
  <si>
    <t>主審（予備審）</t>
  </si>
  <si>
    <t>副審</t>
  </si>
  <si>
    <t>バディSC江東A</t>
  </si>
  <si>
    <t>江東フレンドリーA</t>
  </si>
  <si>
    <t>スターキッカーズA</t>
  </si>
  <si>
    <t>江東YMCA　A</t>
  </si>
  <si>
    <t>深川レインボーズA</t>
  </si>
  <si>
    <t>バディSC江東B</t>
  </si>
  <si>
    <t>江東フレンドリーB</t>
  </si>
  <si>
    <t>スターキッカーズB</t>
  </si>
  <si>
    <t>深川レインボーズB</t>
  </si>
  <si>
    <t>江東YMCA　B</t>
  </si>
  <si>
    <t>SKY　FC二砂</t>
  </si>
  <si>
    <t>佃FC</t>
  </si>
  <si>
    <t>FC大島</t>
  </si>
  <si>
    <t>Jスターズ</t>
  </si>
  <si>
    <t>FC東陽</t>
  </si>
  <si>
    <t>五砂FC</t>
  </si>
  <si>
    <t>深川SC</t>
  </si>
  <si>
    <t>ベイエリアFC</t>
  </si>
  <si>
    <t>砂町SC</t>
  </si>
  <si>
    <t>1～3試合目</t>
  </si>
  <si>
    <t>4～6試合目</t>
  </si>
  <si>
    <t>7～9試合目</t>
  </si>
  <si>
    <t>第１コート</t>
  </si>
  <si>
    <t>第2コート</t>
  </si>
  <si>
    <t>第３コート</t>
  </si>
  <si>
    <t>会場設営責任チームは各コート第１試合チームとし、第１コート：バディSC江東、江東YMCA</t>
  </si>
  <si>
    <t>第２コート：スターキッカーズ、佃FC、　第３コート：深川レインボーズ、FC東陽とします。</t>
  </si>
  <si>
    <t>FC北砂</t>
  </si>
  <si>
    <r>
      <t>会場設営は</t>
    </r>
    <r>
      <rPr>
        <u val="single"/>
        <sz val="11"/>
        <color indexed="10"/>
        <rFont val="HGP創英角ｺﾞｼｯｸUB"/>
        <family val="3"/>
      </rPr>
      <t>各チーム8時45分までに2名以上、メジャーを持参し辰巳グランドに集合</t>
    </r>
    <r>
      <rPr>
        <sz val="11"/>
        <rFont val="HGP創英角ｺﾞｼｯｸUB"/>
        <family val="3"/>
      </rPr>
      <t>ください。</t>
    </r>
  </si>
  <si>
    <t>Jスターズ</t>
  </si>
  <si>
    <t>予選トーナメントにおける総当り戦は（勝点、得失点、総得点、直接対決、抽選）により順位を決定。</t>
  </si>
  <si>
    <t>予選トーナメント：7月2日（土）　　　決勝トーナメント：7月3日（日）　　　予備日：7月9日（土）</t>
  </si>
  <si>
    <t>8人制（6人以上で試合成立）、12-3-12分。(1日4試合行うあすなろリーグのみ10-5-10分)</t>
  </si>
  <si>
    <t>選手の交代は自由交代。但し、競技者がラインより完全に出てから行うこと。</t>
  </si>
  <si>
    <r>
      <t>４人制審判で行う。</t>
    </r>
  </si>
  <si>
    <t>三つ目どおりの駐停車監視当番は9:30～10:30　FC北砂、10:30～11:30　FC大島とし、</t>
  </si>
  <si>
    <t>両チームは8:45に集合し、当日の運営の事前打ち合わせをおこなうこと</t>
  </si>
  <si>
    <t>主審
（予備審）</t>
  </si>
  <si>
    <t>副審</t>
  </si>
  <si>
    <t>主審・予備審</t>
  </si>
  <si>
    <t>副審</t>
  </si>
  <si>
    <t>7月2日（土）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</si>
</sst>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試合&quot;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PｺﾞｼｯｸE"/>
      <family val="3"/>
    </font>
    <font>
      <sz val="9"/>
      <name val="HGPｺﾞｼｯｸE"/>
      <family val="3"/>
    </font>
    <font>
      <sz val="11"/>
      <name val="HGPｺﾞｼｯｸE"/>
      <family val="3"/>
    </font>
    <font>
      <sz val="10"/>
      <name val="HGPｺﾞｼｯｸE"/>
      <family val="3"/>
    </font>
    <font>
      <b/>
      <i/>
      <sz val="11"/>
      <name val="HGPｺﾞｼｯｸE"/>
      <family val="3"/>
    </font>
    <font>
      <sz val="11"/>
      <name val="HGP創英角ｺﾞｼｯｸUB"/>
      <family val="3"/>
    </font>
    <font>
      <sz val="8"/>
      <name val="HGP創英角ｺﾞｼｯｸUB"/>
      <family val="3"/>
    </font>
    <font>
      <sz val="8"/>
      <name val="HGPｺﾞｼｯｸE"/>
      <family val="3"/>
    </font>
    <font>
      <sz val="11"/>
      <name val="ＭＳ Ｐゴシック"/>
      <family val="3"/>
    </font>
    <font>
      <sz val="11"/>
      <name val="HGS創英角ｺﾞｼｯｸUB"/>
      <family val="3"/>
    </font>
    <font>
      <sz val="10"/>
      <name val="HGS創英角ｺﾞｼｯｸUB"/>
      <family val="3"/>
    </font>
    <font>
      <sz val="14"/>
      <color indexed="57"/>
      <name val="HGP創英角ﾎﾟｯﾌﾟ体"/>
      <family val="3"/>
    </font>
    <font>
      <sz val="11"/>
      <color indexed="22"/>
      <name val="ＭＳ Ｐゴシック"/>
      <family val="3"/>
    </font>
    <font>
      <sz val="8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1"/>
      <color indexed="12"/>
      <name val="HGS創英角ｺﾞｼｯｸUB"/>
      <family val="3"/>
    </font>
    <font>
      <sz val="12"/>
      <color indexed="10"/>
      <name val="HGS創英角ｺﾞｼｯｸUB"/>
      <family val="3"/>
    </font>
    <font>
      <sz val="10"/>
      <name val="ＭＳ ゴシック"/>
      <family val="3"/>
    </font>
    <font>
      <sz val="7"/>
      <name val="HGS創英角ｺﾞｼｯｸUB"/>
      <family val="3"/>
    </font>
    <font>
      <sz val="9"/>
      <name val="HGS創英角ｺﾞｼｯｸUB"/>
      <family val="3"/>
    </font>
    <font>
      <sz val="9"/>
      <color indexed="9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9"/>
      <color indexed="12"/>
      <name val="HGS創英角ｺﾞｼｯｸUB"/>
      <family val="3"/>
    </font>
    <font>
      <sz val="10"/>
      <color indexed="9"/>
      <name val="HGS創英角ｺﾞｼｯｸUB"/>
      <family val="3"/>
    </font>
    <font>
      <b/>
      <i/>
      <u val="single"/>
      <sz val="16"/>
      <name val="HGPｺﾞｼｯｸE"/>
      <family val="3"/>
    </font>
    <font>
      <sz val="11"/>
      <color indexed="12"/>
      <name val="HGPｺﾞｼｯｸE"/>
      <family val="3"/>
    </font>
    <font>
      <b/>
      <sz val="11"/>
      <color indexed="12"/>
      <name val="HGPｺﾞｼｯｸE"/>
      <family val="3"/>
    </font>
    <font>
      <sz val="11"/>
      <color indexed="9"/>
      <name val="HGPｺﾞｼｯｸE"/>
      <family val="3"/>
    </font>
    <font>
      <sz val="11"/>
      <color indexed="22"/>
      <name val="HGPｺﾞｼｯｸE"/>
      <family val="3"/>
    </font>
    <font>
      <b/>
      <sz val="11"/>
      <name val="HGPｺﾞｼｯｸE"/>
      <family val="3"/>
    </font>
    <font>
      <b/>
      <sz val="14"/>
      <color indexed="12"/>
      <name val="HGPｺﾞｼｯｸE"/>
      <family val="3"/>
    </font>
    <font>
      <sz val="9"/>
      <color indexed="55"/>
      <name val="ＭＳ Ｐゴシック"/>
      <family val="3"/>
    </font>
    <font>
      <b/>
      <sz val="14"/>
      <name val="HGPｺﾞｼｯｸE"/>
      <family val="3"/>
    </font>
    <font>
      <sz val="8"/>
      <name val="HGS創英角ｺﾞｼｯｸUB"/>
      <family val="3"/>
    </font>
    <font>
      <sz val="11"/>
      <color indexed="10"/>
      <name val="ＭＳ Ｐゴシック"/>
      <family val="3"/>
    </font>
    <font>
      <sz val="11"/>
      <color indexed="8"/>
      <name val="HGP創英角ｺﾞｼｯｸUB"/>
      <family val="3"/>
    </font>
    <font>
      <sz val="9"/>
      <color indexed="8"/>
      <name val="HGP創英角ｺﾞｼｯｸUB"/>
      <family val="3"/>
    </font>
    <font>
      <sz val="10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sz val="8"/>
      <color indexed="8"/>
      <name val="HGP創英角ｺﾞｼｯｸUB"/>
      <family val="3"/>
    </font>
    <font>
      <sz val="10"/>
      <color indexed="9"/>
      <name val="HGP創英角ｺﾞｼｯｸUB"/>
      <family val="3"/>
    </font>
    <font>
      <sz val="18"/>
      <color indexed="8"/>
      <name val="HGP創英角ﾎﾟｯﾌﾟ体"/>
      <family val="3"/>
    </font>
    <font>
      <sz val="18"/>
      <color indexed="8"/>
      <name val="ＭＳ Ｐゴシック"/>
      <family val="3"/>
    </font>
    <font>
      <sz val="11"/>
      <color indexed="9"/>
      <name val="HGP創英角ｺﾞｼｯｸUB"/>
      <family val="3"/>
    </font>
    <font>
      <sz val="10"/>
      <color indexed="12"/>
      <name val="HGPｺﾞｼｯｸE"/>
      <family val="3"/>
    </font>
    <font>
      <sz val="18"/>
      <color indexed="10"/>
      <name val="ＭＳ Ｐゴシック"/>
      <family val="3"/>
    </font>
    <font>
      <sz val="11"/>
      <color indexed="10"/>
      <name val="HGP創英角ｺﾞｼｯｸUB"/>
      <family val="3"/>
    </font>
    <font>
      <sz val="10"/>
      <color indexed="8"/>
      <name val="ＭＳ Ｐゴシック"/>
      <family val="3"/>
    </font>
    <font>
      <sz val="9"/>
      <color indexed="10"/>
      <name val="HGS創英角ｺﾞｼｯｸUB"/>
      <family val="3"/>
    </font>
    <font>
      <sz val="10"/>
      <color indexed="10"/>
      <name val="HGP創英角ｺﾞｼｯｸUB"/>
      <family val="3"/>
    </font>
    <font>
      <sz val="10"/>
      <name val="HGP創英角ｺﾞｼｯｸUB"/>
      <family val="3"/>
    </font>
    <font>
      <sz val="9"/>
      <name val="HGP創英角ｺﾞｼｯｸUB"/>
      <family val="3"/>
    </font>
    <font>
      <u val="single"/>
      <sz val="11"/>
      <color indexed="10"/>
      <name val="HGP創英角ｺﾞｼｯｸUB"/>
      <family val="3"/>
    </font>
    <font>
      <b/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HGP創英角ｺﾞｼｯｸUB"/>
      <family val="3"/>
    </font>
    <font>
      <sz val="10"/>
      <color indexed="12"/>
      <name val="HGP創英角ｺﾞｼｯｸUB"/>
      <family val="3"/>
    </font>
    <font>
      <sz val="9"/>
      <color indexed="12"/>
      <name val="HGP創英角ｺﾞｼｯｸUB"/>
      <family val="3"/>
    </font>
    <font>
      <sz val="9"/>
      <color indexed="10"/>
      <name val="HGP創英角ｺﾞｼｯｸUB"/>
      <family val="3"/>
    </font>
    <font>
      <b/>
      <sz val="16"/>
      <color indexed="10"/>
      <name val="HGS創英角ｺﾞｼｯｸUB"/>
      <family val="3"/>
    </font>
    <font>
      <b/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20"/>
      <color indexed="8"/>
      <name val="HGP創英角ﾎﾟｯﾌﾟ体"/>
      <family val="3"/>
    </font>
    <font>
      <sz val="24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44"/>
      <color indexed="17"/>
      <name val="HGS創英角ｺﾞｼｯｸUB"/>
      <family val="3"/>
    </font>
    <font>
      <sz val="32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P創英角ｺﾞｼｯｸUB"/>
      <family val="3"/>
    </font>
    <font>
      <sz val="11"/>
      <color theme="1"/>
      <name val="HGP創英角ｺﾞｼｯｸUB"/>
      <family val="3"/>
    </font>
    <font>
      <sz val="11"/>
      <color rgb="FF0000CC"/>
      <name val="HGP創英角ｺﾞｼｯｸUB"/>
      <family val="3"/>
    </font>
    <font>
      <sz val="10"/>
      <color rgb="FF0000CC"/>
      <name val="HGP創英角ｺﾞｼｯｸUB"/>
      <family val="3"/>
    </font>
    <font>
      <sz val="9"/>
      <color rgb="FF0000CC"/>
      <name val="HGP創英角ｺﾞｼｯｸUB"/>
      <family val="3"/>
    </font>
    <font>
      <sz val="10"/>
      <color rgb="FFFF0000"/>
      <name val="HGP創英角ｺﾞｼｯｸUB"/>
      <family val="3"/>
    </font>
    <font>
      <sz val="9"/>
      <color rgb="FFFF0000"/>
      <name val="HGP創英角ｺﾞｼｯｸUB"/>
      <family val="3"/>
    </font>
    <font>
      <b/>
      <sz val="11"/>
      <color theme="1"/>
      <name val="Meiryo U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24993999302387238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 style="thin"/>
      <top style="thick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ck"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 diagonalDown="1">
      <left style="thick"/>
      <right/>
      <top style="thick"/>
      <bottom style="thin"/>
      <diagonal style="thin"/>
    </border>
    <border>
      <left style="thick"/>
      <right style="thin"/>
      <top style="thin"/>
      <bottom style="thin"/>
    </border>
    <border>
      <left/>
      <right/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ck"/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 style="thick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ck">
        <color indexed="30"/>
      </bottom>
    </border>
    <border>
      <left/>
      <right style="thick">
        <color indexed="30"/>
      </right>
      <top style="thin">
        <color indexed="30"/>
      </top>
      <bottom style="thick">
        <color indexed="30"/>
      </bottom>
    </border>
    <border>
      <left style="thick">
        <color indexed="30"/>
      </left>
      <right/>
      <top style="thick">
        <color indexed="30"/>
      </top>
      <bottom style="thin">
        <color indexed="30"/>
      </bottom>
    </border>
    <border>
      <left/>
      <right/>
      <top style="thick">
        <color indexed="30"/>
      </top>
      <bottom style="thin">
        <color indexed="30"/>
      </bottom>
    </border>
    <border>
      <left/>
      <right style="thick">
        <color indexed="30"/>
      </right>
      <top style="thick">
        <color indexed="30"/>
      </top>
      <bottom style="thin">
        <color indexed="30"/>
      </bottom>
    </border>
    <border>
      <left style="thick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/>
      <right/>
      <top style="thin">
        <color indexed="30"/>
      </top>
      <bottom>
        <color indexed="63"/>
      </bottom>
    </border>
    <border>
      <left style="thin">
        <color indexed="30"/>
      </left>
      <right/>
      <top style="thin">
        <color indexed="30"/>
      </top>
      <bottom>
        <color indexed="63"/>
      </bottom>
    </border>
    <border>
      <left/>
      <right style="thin">
        <color indexed="30"/>
      </right>
      <top style="thin">
        <color indexed="30"/>
      </top>
      <bottom>
        <color indexed="63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ck">
        <color indexed="30"/>
      </bottom>
    </border>
    <border>
      <left/>
      <right style="thin">
        <color indexed="30"/>
      </right>
      <top style="thin">
        <color indexed="30"/>
      </top>
      <bottom style="thick">
        <color indexed="30"/>
      </bottom>
    </border>
    <border>
      <left/>
      <right/>
      <top style="thin">
        <color indexed="30"/>
      </top>
      <bottom style="thick">
        <color indexed="3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ck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/>
      <right/>
      <top>
        <color indexed="63"/>
      </top>
      <bottom style="thin">
        <color indexed="30"/>
      </bottom>
    </border>
    <border>
      <left style="thin">
        <color indexed="30"/>
      </left>
      <right/>
      <top>
        <color indexed="63"/>
      </top>
      <bottom style="thin">
        <color indexed="30"/>
      </bottom>
    </border>
    <border>
      <left/>
      <right style="thin">
        <color indexed="30"/>
      </right>
      <top>
        <color indexed="63"/>
      </top>
      <bottom style="thin">
        <color indexed="30"/>
      </bottom>
    </border>
    <border>
      <left/>
      <right style="thick">
        <color indexed="30"/>
      </right>
      <top>
        <color indexed="63"/>
      </top>
      <bottom style="thin">
        <color indexed="30"/>
      </bottom>
    </border>
    <border>
      <left/>
      <right style="medium"/>
      <top style="medium"/>
      <bottom style="medium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 diagonalDown="1">
      <left style="medium"/>
      <right/>
      <top style="medium"/>
      <bottom style="thin"/>
      <diagonal style="thin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Down="1">
      <left/>
      <right/>
      <top style="thick"/>
      <bottom style="thin"/>
      <diagonal style="thin"/>
    </border>
    <border diagonalDown="1">
      <left/>
      <right style="thin"/>
      <top style="thick"/>
      <bottom style="thin"/>
      <diagonal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ck"/>
    </border>
    <border>
      <left/>
      <right style="medium"/>
      <top style="thin"/>
      <bottom style="thick"/>
    </border>
    <border diagonalDown="1">
      <left style="thick"/>
      <right/>
      <top style="thick"/>
      <bottom style="medium"/>
      <diagonal style="thin"/>
    </border>
    <border diagonalDown="1">
      <left/>
      <right/>
      <top style="thick"/>
      <bottom style="medium"/>
      <diagonal style="thin"/>
    </border>
    <border diagonalDown="1">
      <left/>
      <right style="medium"/>
      <top style="thick"/>
      <bottom style="medium"/>
      <diagonal style="thin"/>
    </border>
    <border>
      <left style="thick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ck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9" fillId="31" borderId="4" applyNumberFormat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00" fillId="32" borderId="0" applyNumberFormat="0" applyBorder="0" applyAlignment="0" applyProtection="0"/>
  </cellStyleXfs>
  <cellXfs count="58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Continuous" vertical="center"/>
    </xf>
    <xf numFmtId="0" fontId="40" fillId="0" borderId="14" xfId="0" applyFont="1" applyBorder="1" applyAlignment="1">
      <alignment horizontal="centerContinuous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/>
      <protection/>
    </xf>
    <xf numFmtId="0" fontId="12" fillId="0" borderId="18" xfId="60" applyFont="1" applyBorder="1">
      <alignment/>
      <protection/>
    </xf>
    <xf numFmtId="0" fontId="13" fillId="0" borderId="19" xfId="60" applyFont="1" applyBorder="1">
      <alignment/>
      <protection/>
    </xf>
    <xf numFmtId="0" fontId="13" fillId="0" borderId="19" xfId="60" applyFont="1" applyBorder="1" applyAlignment="1">
      <alignment horizontal="center"/>
      <protection/>
    </xf>
    <xf numFmtId="0" fontId="12" fillId="0" borderId="19" xfId="60" applyFont="1" applyBorder="1">
      <alignment/>
      <protection/>
    </xf>
    <xf numFmtId="0" fontId="12" fillId="0" borderId="20" xfId="60" applyFont="1" applyBorder="1">
      <alignment/>
      <protection/>
    </xf>
    <xf numFmtId="0" fontId="12" fillId="0" borderId="21" xfId="60" applyFont="1" applyBorder="1">
      <alignment/>
      <protection/>
    </xf>
    <xf numFmtId="0" fontId="14" fillId="0" borderId="0" xfId="60" applyFont="1" applyBorder="1" applyAlignment="1">
      <alignment horizontal="centerContinuous"/>
      <protection/>
    </xf>
    <xf numFmtId="0" fontId="13" fillId="0" borderId="0" xfId="60" applyFont="1" applyBorder="1" applyAlignment="1">
      <alignment horizontal="centerContinuous"/>
      <protection/>
    </xf>
    <xf numFmtId="0" fontId="12" fillId="0" borderId="0" xfId="60" applyFont="1" applyBorder="1" applyAlignment="1">
      <alignment horizontal="centerContinuous"/>
      <protection/>
    </xf>
    <xf numFmtId="0" fontId="12" fillId="0" borderId="2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0" xfId="60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0" fontId="16" fillId="33" borderId="23" xfId="60" applyFont="1" applyFill="1" applyBorder="1">
      <alignment/>
      <protection/>
    </xf>
    <xf numFmtId="0" fontId="16" fillId="33" borderId="24" xfId="60" applyFont="1" applyFill="1" applyBorder="1">
      <alignment/>
      <protection/>
    </xf>
    <xf numFmtId="0" fontId="17" fillId="33" borderId="24" xfId="60" applyFont="1" applyFill="1" applyBorder="1" applyAlignment="1">
      <alignment horizontal="left"/>
      <protection/>
    </xf>
    <xf numFmtId="0" fontId="16" fillId="33" borderId="24" xfId="60" applyFont="1" applyFill="1" applyBorder="1" applyAlignment="1">
      <alignment horizontal="center"/>
      <protection/>
    </xf>
    <xf numFmtId="0" fontId="16" fillId="33" borderId="24" xfId="60" applyFont="1" applyFill="1" applyBorder="1" applyAlignment="1">
      <alignment/>
      <protection/>
    </xf>
    <xf numFmtId="0" fontId="16" fillId="33" borderId="25" xfId="60" applyFont="1" applyFill="1" applyBorder="1">
      <alignment/>
      <protection/>
    </xf>
    <xf numFmtId="0" fontId="16" fillId="33" borderId="26" xfId="60" applyFont="1" applyFill="1" applyBorder="1">
      <alignment/>
      <protection/>
    </xf>
    <xf numFmtId="0" fontId="16" fillId="33" borderId="0" xfId="60" applyFont="1" applyFill="1" applyBorder="1">
      <alignment/>
      <protection/>
    </xf>
    <xf numFmtId="0" fontId="16" fillId="33" borderId="0" xfId="60" applyFont="1" applyFill="1" applyBorder="1" applyAlignment="1">
      <alignment horizontal="center"/>
      <protection/>
    </xf>
    <xf numFmtId="20" fontId="16" fillId="33" borderId="0" xfId="60" applyNumberFormat="1" applyFont="1" applyFill="1" applyBorder="1" applyAlignment="1">
      <alignment horizontal="center"/>
      <protection/>
    </xf>
    <xf numFmtId="0" fontId="16" fillId="33" borderId="27" xfId="60" applyFont="1" applyFill="1" applyBorder="1">
      <alignment/>
      <protection/>
    </xf>
    <xf numFmtId="0" fontId="17" fillId="33" borderId="0" xfId="60" applyFont="1" applyFill="1" applyBorder="1" applyAlignment="1">
      <alignment horizontal="right" vertical="top"/>
      <protection/>
    </xf>
    <xf numFmtId="0" fontId="16" fillId="33" borderId="0" xfId="60" applyFont="1" applyFill="1" applyBorder="1" applyAlignment="1">
      <alignment horizontal="right" vertical="top"/>
      <protection/>
    </xf>
    <xf numFmtId="0" fontId="17" fillId="33" borderId="0" xfId="60" applyFont="1" applyFill="1" applyBorder="1" applyAlignment="1">
      <alignment horizontal="left" vertical="top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 applyBorder="1" applyAlignment="1">
      <alignment horizontal="center"/>
      <protection/>
    </xf>
    <xf numFmtId="0" fontId="12" fillId="0" borderId="21" xfId="60" applyFont="1" applyBorder="1" applyAlignment="1">
      <alignment vertical="center"/>
      <protection/>
    </xf>
    <xf numFmtId="0" fontId="16" fillId="33" borderId="26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horizontal="center" vertical="center"/>
      <protection/>
    </xf>
    <xf numFmtId="0" fontId="16" fillId="33" borderId="27" xfId="60" applyFont="1" applyFill="1" applyBorder="1" applyAlignment="1">
      <alignment vertical="center"/>
      <protection/>
    </xf>
    <xf numFmtId="0" fontId="12" fillId="0" borderId="22" xfId="60" applyFont="1" applyBorder="1" applyAlignment="1">
      <alignment vertical="center"/>
      <protection/>
    </xf>
    <xf numFmtId="0" fontId="12" fillId="0" borderId="0" xfId="60" applyFont="1" applyAlignment="1">
      <alignment vertical="center"/>
      <protection/>
    </xf>
    <xf numFmtId="20" fontId="16" fillId="33" borderId="0" xfId="60" applyNumberFormat="1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right" vertical="top"/>
      <protection/>
    </xf>
    <xf numFmtId="0" fontId="19" fillId="33" borderId="0" xfId="60" applyFont="1" applyFill="1" applyBorder="1" applyAlignment="1">
      <alignment horizontal="left" vertical="top"/>
      <protection/>
    </xf>
    <xf numFmtId="20" fontId="16" fillId="33" borderId="0" xfId="60" applyNumberFormat="1" applyFont="1" applyFill="1" applyBorder="1" applyAlignment="1">
      <alignment horizontal="center" vertical="top"/>
      <protection/>
    </xf>
    <xf numFmtId="0" fontId="18" fillId="0" borderId="21" xfId="60" applyFont="1" applyBorder="1" applyAlignment="1">
      <alignment vertical="top" textRotation="255"/>
      <protection/>
    </xf>
    <xf numFmtId="0" fontId="18" fillId="33" borderId="26" xfId="60" applyFont="1" applyFill="1" applyBorder="1" applyAlignment="1">
      <alignment vertical="top" textRotation="255"/>
      <protection/>
    </xf>
    <xf numFmtId="0" fontId="18" fillId="34" borderId="28" xfId="60" applyFont="1" applyFill="1" applyBorder="1" applyAlignment="1">
      <alignment vertical="top" textRotation="255"/>
      <protection/>
    </xf>
    <xf numFmtId="0" fontId="18" fillId="33" borderId="0" xfId="60" applyFont="1" applyFill="1" applyBorder="1" applyAlignment="1">
      <alignment vertical="top" textRotation="255"/>
      <protection/>
    </xf>
    <xf numFmtId="0" fontId="18" fillId="33" borderId="0" xfId="60" applyFont="1" applyFill="1" applyBorder="1" applyAlignment="1">
      <alignment horizontal="center" vertical="top" textRotation="255"/>
      <protection/>
    </xf>
    <xf numFmtId="0" fontId="18" fillId="33" borderId="27" xfId="60" applyFont="1" applyFill="1" applyBorder="1" applyAlignment="1">
      <alignment vertical="top" textRotation="255"/>
      <protection/>
    </xf>
    <xf numFmtId="0" fontId="18" fillId="0" borderId="22" xfId="60" applyFont="1" applyBorder="1" applyAlignment="1">
      <alignment vertical="top" textRotation="255"/>
      <protection/>
    </xf>
    <xf numFmtId="0" fontId="18" fillId="0" borderId="0" xfId="60" applyFont="1" applyAlignment="1">
      <alignment vertical="top" textRotation="255"/>
      <protection/>
    </xf>
    <xf numFmtId="0" fontId="20" fillId="0" borderId="0" xfId="60" applyFont="1" applyAlignment="1">
      <alignment vertical="top" wrapText="1"/>
      <protection/>
    </xf>
    <xf numFmtId="0" fontId="18" fillId="34" borderId="29" xfId="60" applyFont="1" applyFill="1" applyBorder="1" applyAlignment="1">
      <alignment vertical="top" textRotation="255"/>
      <protection/>
    </xf>
    <xf numFmtId="0" fontId="21" fillId="0" borderId="21" xfId="60" applyFont="1" applyBorder="1" applyAlignment="1">
      <alignment horizontal="center" vertical="top"/>
      <protection/>
    </xf>
    <xf numFmtId="0" fontId="21" fillId="33" borderId="26" xfId="60" applyFont="1" applyFill="1" applyBorder="1" applyAlignment="1">
      <alignment horizontal="center" vertical="top"/>
      <protection/>
    </xf>
    <xf numFmtId="0" fontId="21" fillId="35" borderId="30" xfId="60" applyFont="1" applyFill="1" applyBorder="1" applyAlignment="1">
      <alignment horizontal="center" vertical="top"/>
      <protection/>
    </xf>
    <xf numFmtId="0" fontId="21" fillId="33" borderId="0" xfId="60" applyFont="1" applyFill="1" applyBorder="1" applyAlignment="1">
      <alignment horizontal="center" vertical="top"/>
      <protection/>
    </xf>
    <xf numFmtId="0" fontId="21" fillId="33" borderId="27" xfId="60" applyFont="1" applyFill="1" applyBorder="1" applyAlignment="1">
      <alignment horizontal="center" vertical="top"/>
      <protection/>
    </xf>
    <xf numFmtId="0" fontId="21" fillId="0" borderId="22" xfId="60" applyFont="1" applyBorder="1" applyAlignment="1">
      <alignment horizontal="center" vertical="top"/>
      <protection/>
    </xf>
    <xf numFmtId="0" fontId="21" fillId="0" borderId="0" xfId="60" applyFont="1" applyAlignment="1">
      <alignment horizontal="center" vertical="top"/>
      <protection/>
    </xf>
    <xf numFmtId="0" fontId="11" fillId="0" borderId="0" xfId="60" applyAlignment="1">
      <alignment vertical="top" wrapText="1"/>
      <protection/>
    </xf>
    <xf numFmtId="0" fontId="12" fillId="0" borderId="21" xfId="60" applyFont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27" xfId="60" applyFont="1" applyFill="1" applyBorder="1" applyAlignment="1">
      <alignment horizontal="center" vertical="center"/>
      <protection/>
    </xf>
    <xf numFmtId="0" fontId="12" fillId="0" borderId="22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1" fillId="0" borderId="0" xfId="60" applyAlignment="1">
      <alignment vertical="center" wrapText="1"/>
      <protection/>
    </xf>
    <xf numFmtId="0" fontId="12" fillId="0" borderId="21" xfId="60" applyFont="1" applyBorder="1" applyAlignment="1">
      <alignment vertical="top"/>
      <protection/>
    </xf>
    <xf numFmtId="0" fontId="12" fillId="33" borderId="31" xfId="60" applyFont="1" applyFill="1" applyBorder="1" applyAlignment="1">
      <alignment vertical="top"/>
      <protection/>
    </xf>
    <xf numFmtId="0" fontId="12" fillId="33" borderId="32" xfId="60" applyFont="1" applyFill="1" applyBorder="1" applyAlignment="1">
      <alignment vertical="top"/>
      <protection/>
    </xf>
    <xf numFmtId="0" fontId="17" fillId="33" borderId="32" xfId="60" applyFont="1" applyFill="1" applyBorder="1" applyAlignment="1">
      <alignment horizontal="left" vertical="top"/>
      <protection/>
    </xf>
    <xf numFmtId="0" fontId="18" fillId="33" borderId="32" xfId="60" applyFont="1" applyFill="1" applyBorder="1" applyAlignment="1">
      <alignment vertical="top"/>
      <protection/>
    </xf>
    <xf numFmtId="20" fontId="16" fillId="33" borderId="32" xfId="60" applyNumberFormat="1" applyFont="1" applyFill="1" applyBorder="1" applyAlignment="1">
      <alignment horizontal="center" vertical="top"/>
      <protection/>
    </xf>
    <xf numFmtId="0" fontId="18" fillId="33" borderId="32" xfId="60" applyFont="1" applyFill="1" applyBorder="1" applyAlignment="1">
      <alignment horizontal="center" vertical="top"/>
      <protection/>
    </xf>
    <xf numFmtId="0" fontId="17" fillId="33" borderId="32" xfId="60" applyFont="1" applyFill="1" applyBorder="1" applyAlignment="1">
      <alignment horizontal="right" vertical="top"/>
      <protection/>
    </xf>
    <xf numFmtId="0" fontId="12" fillId="33" borderId="33" xfId="60" applyFont="1" applyFill="1" applyBorder="1" applyAlignment="1">
      <alignment vertical="top"/>
      <protection/>
    </xf>
    <xf numFmtId="0" fontId="12" fillId="0" borderId="22" xfId="60" applyFont="1" applyBorder="1" applyAlignment="1">
      <alignment vertical="top"/>
      <protection/>
    </xf>
    <xf numFmtId="0" fontId="12" fillId="0" borderId="0" xfId="60" applyFont="1" applyAlignment="1">
      <alignment vertical="top"/>
      <protection/>
    </xf>
    <xf numFmtId="0" fontId="22" fillId="0" borderId="21" xfId="60" applyFont="1" applyBorder="1">
      <alignment/>
      <protection/>
    </xf>
    <xf numFmtId="0" fontId="22" fillId="0" borderId="0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>
      <alignment horizontal="center"/>
      <protection/>
    </xf>
    <xf numFmtId="0" fontId="22" fillId="0" borderId="22" xfId="60" applyFont="1" applyBorder="1">
      <alignment/>
      <protection/>
    </xf>
    <xf numFmtId="0" fontId="22" fillId="0" borderId="0" xfId="60" applyFont="1">
      <alignment/>
      <protection/>
    </xf>
    <xf numFmtId="0" fontId="23" fillId="0" borderId="21" xfId="60" applyFont="1" applyBorder="1">
      <alignment/>
      <protection/>
    </xf>
    <xf numFmtId="20" fontId="23" fillId="0" borderId="0" xfId="60" applyNumberFormat="1" applyFont="1" applyBorder="1">
      <alignment/>
      <protection/>
    </xf>
    <xf numFmtId="20" fontId="23" fillId="0" borderId="0" xfId="60" applyNumberFormat="1" applyFont="1" applyBorder="1" applyAlignment="1">
      <alignment horizontal="center"/>
      <protection/>
    </xf>
    <xf numFmtId="0" fontId="23" fillId="0" borderId="22" xfId="60" applyFont="1" applyBorder="1">
      <alignment/>
      <protection/>
    </xf>
    <xf numFmtId="0" fontId="23" fillId="0" borderId="0" xfId="60" applyFont="1">
      <alignment/>
      <protection/>
    </xf>
    <xf numFmtId="20" fontId="13" fillId="0" borderId="34" xfId="60" applyNumberFormat="1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/>
      <protection/>
    </xf>
    <xf numFmtId="20" fontId="13" fillId="0" borderId="35" xfId="60" applyNumberFormat="1" applyFont="1" applyBorder="1" applyAlignment="1">
      <alignment horizontal="center" vertical="center"/>
      <protection/>
    </xf>
    <xf numFmtId="20" fontId="13" fillId="0" borderId="36" xfId="60" applyNumberFormat="1" applyFont="1" applyBorder="1" applyAlignment="1">
      <alignment horizontal="center" vertical="center"/>
      <protection/>
    </xf>
    <xf numFmtId="0" fontId="13" fillId="0" borderId="37" xfId="60" applyFont="1" applyBorder="1" applyAlignment="1">
      <alignment horizontal="center" vertical="center"/>
      <protection/>
    </xf>
    <xf numFmtId="20" fontId="13" fillId="0" borderId="38" xfId="60" applyNumberFormat="1" applyFont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centerContinuous" vertical="center"/>
      <protection/>
    </xf>
    <xf numFmtId="0" fontId="13" fillId="0" borderId="0" xfId="60" applyFont="1" applyFill="1" applyBorder="1" applyAlignment="1">
      <alignment horizontal="centerContinuous" vertical="center"/>
      <protection/>
    </xf>
    <xf numFmtId="20" fontId="13" fillId="0" borderId="0" xfId="60" applyNumberFormat="1" applyFont="1" applyBorder="1" applyAlignment="1">
      <alignment horizontal="centerContinuous" vertical="center"/>
      <protection/>
    </xf>
    <xf numFmtId="0" fontId="13" fillId="0" borderId="0" xfId="60" applyFont="1" applyBorder="1" applyAlignment="1">
      <alignment horizontal="centerContinuous" vertical="center"/>
      <protection/>
    </xf>
    <xf numFmtId="0" fontId="22" fillId="0" borderId="0" xfId="60" applyFont="1" applyBorder="1" applyAlignment="1">
      <alignment horizontal="centerContinuous" vertical="center"/>
      <protection/>
    </xf>
    <xf numFmtId="0" fontId="12" fillId="0" borderId="39" xfId="60" applyFont="1" applyBorder="1">
      <alignment/>
      <protection/>
    </xf>
    <xf numFmtId="0" fontId="13" fillId="0" borderId="40" xfId="60" applyFont="1" applyBorder="1">
      <alignment/>
      <protection/>
    </xf>
    <xf numFmtId="20" fontId="27" fillId="0" borderId="40" xfId="60" applyNumberFormat="1" applyFont="1" applyBorder="1" applyAlignment="1">
      <alignment horizontal="center"/>
      <protection/>
    </xf>
    <xf numFmtId="0" fontId="27" fillId="0" borderId="40" xfId="60" applyFont="1" applyBorder="1" applyAlignment="1">
      <alignment horizontal="center"/>
      <protection/>
    </xf>
    <xf numFmtId="0" fontId="12" fillId="0" borderId="40" xfId="60" applyFont="1" applyBorder="1">
      <alignment/>
      <protection/>
    </xf>
    <xf numFmtId="0" fontId="12" fillId="0" borderId="41" xfId="60" applyFont="1" applyBorder="1">
      <alignment/>
      <protection/>
    </xf>
    <xf numFmtId="0" fontId="28" fillId="0" borderId="0" xfId="60" applyFont="1" applyAlignment="1">
      <alignment horizontal="centerContinuous" vertical="center"/>
      <protection/>
    </xf>
    <xf numFmtId="0" fontId="5" fillId="0" borderId="0" xfId="62" applyFont="1" applyAlignment="1" applyProtection="1">
      <alignment horizontal="centerContinuous" vertical="center"/>
      <protection/>
    </xf>
    <xf numFmtId="0" fontId="5" fillId="34" borderId="0" xfId="62" applyFont="1" applyFill="1" applyAlignment="1" applyProtection="1">
      <alignment horizontal="centerContinuous" vertical="center"/>
      <protection/>
    </xf>
    <xf numFmtId="0" fontId="29" fillId="34" borderId="0" xfId="62" applyFont="1" applyFill="1" applyAlignment="1" applyProtection="1">
      <alignment horizontal="centerContinuous" vertical="center"/>
      <protection/>
    </xf>
    <xf numFmtId="0" fontId="30" fillId="34" borderId="0" xfId="62" applyFont="1" applyFill="1" applyAlignment="1" applyProtection="1">
      <alignment horizontal="centerContinuous" vertical="center"/>
      <protection/>
    </xf>
    <xf numFmtId="0" fontId="5" fillId="0" borderId="0" xfId="62" applyFont="1" applyProtection="1">
      <alignment vertical="center"/>
      <protection/>
    </xf>
    <xf numFmtId="0" fontId="31" fillId="0" borderId="0" xfId="62" applyFont="1" applyProtection="1">
      <alignment vertical="center"/>
      <protection/>
    </xf>
    <xf numFmtId="0" fontId="5" fillId="34" borderId="0" xfId="62" applyFont="1" applyFill="1" applyAlignment="1" applyProtection="1">
      <alignment horizontal="center" vertical="center"/>
      <protection/>
    </xf>
    <xf numFmtId="0" fontId="29" fillId="34" borderId="0" xfId="62" applyFont="1" applyFill="1" applyAlignment="1" applyProtection="1">
      <alignment horizontal="center" vertical="center"/>
      <protection/>
    </xf>
    <xf numFmtId="0" fontId="30" fillId="34" borderId="0" xfId="62" applyFont="1" applyFill="1" applyAlignment="1" applyProtection="1">
      <alignment horizontal="center" vertical="center"/>
      <protection/>
    </xf>
    <xf numFmtId="0" fontId="5" fillId="35" borderId="0" xfId="62" applyFont="1" applyFill="1" applyAlignment="1" applyProtection="1">
      <alignment vertical="center" textRotation="255"/>
      <protection/>
    </xf>
    <xf numFmtId="0" fontId="5" fillId="35" borderId="0" xfId="62" applyFont="1" applyFill="1" applyProtection="1">
      <alignment vertical="center"/>
      <protection/>
    </xf>
    <xf numFmtId="0" fontId="5" fillId="0" borderId="0" xfId="62" applyFont="1" applyAlignment="1" applyProtection="1">
      <alignment vertical="center" textRotation="255"/>
      <protection/>
    </xf>
    <xf numFmtId="0" fontId="32" fillId="0" borderId="0" xfId="62" applyFont="1" applyAlignment="1" applyProtection="1">
      <alignment vertical="top" textRotation="255"/>
      <protection/>
    </xf>
    <xf numFmtId="0" fontId="5" fillId="34" borderId="42" xfId="62" applyFont="1" applyFill="1" applyBorder="1" applyAlignment="1" applyProtection="1">
      <alignment vertical="top" wrapText="1"/>
      <protection/>
    </xf>
    <xf numFmtId="0" fontId="33" fillId="34" borderId="42" xfId="62" applyFont="1" applyFill="1" applyBorder="1" applyAlignment="1" applyProtection="1">
      <alignment horizontal="center" vertical="top" textRotation="255"/>
      <protection/>
    </xf>
    <xf numFmtId="0" fontId="30" fillId="34" borderId="42" xfId="62" applyFont="1" applyFill="1" applyBorder="1" applyAlignment="1" applyProtection="1">
      <alignment horizontal="center" vertical="top" textRotation="255"/>
      <protection/>
    </xf>
    <xf numFmtId="0" fontId="32" fillId="35" borderId="0" xfId="62" applyFont="1" applyFill="1" applyAlignment="1" applyProtection="1">
      <alignment vertical="top" textRotation="255"/>
      <protection/>
    </xf>
    <xf numFmtId="0" fontId="31" fillId="0" borderId="0" xfId="62" applyFont="1" applyAlignment="1" applyProtection="1">
      <alignment vertical="top" textRotation="255"/>
      <protection/>
    </xf>
    <xf numFmtId="0" fontId="5" fillId="0" borderId="0" xfId="62" applyFont="1" applyAlignment="1" applyProtection="1">
      <alignment vertical="top" textRotation="255"/>
      <protection/>
    </xf>
    <xf numFmtId="0" fontId="5" fillId="34" borderId="16" xfId="62" applyFont="1" applyFill="1" applyBorder="1" applyAlignment="1" applyProtection="1">
      <alignment horizontal="center" vertical="center"/>
      <protection/>
    </xf>
    <xf numFmtId="0" fontId="5" fillId="34" borderId="43" xfId="62" applyFont="1" applyFill="1" applyBorder="1" applyAlignment="1" applyProtection="1">
      <alignment horizontal="center" vertical="center"/>
      <protection/>
    </xf>
    <xf numFmtId="0" fontId="5" fillId="34" borderId="44" xfId="62" applyFont="1" applyFill="1" applyBorder="1" applyAlignment="1" applyProtection="1">
      <alignment horizontal="center" vertical="center"/>
      <protection/>
    </xf>
    <xf numFmtId="0" fontId="5" fillId="34" borderId="45" xfId="62" applyFont="1" applyFill="1" applyBorder="1" applyAlignment="1" applyProtection="1">
      <alignment horizontal="center" vertical="center"/>
      <protection/>
    </xf>
    <xf numFmtId="0" fontId="5" fillId="34" borderId="46" xfId="62" applyFont="1" applyFill="1" applyBorder="1" applyAlignment="1" applyProtection="1">
      <alignment horizontal="center" vertical="center"/>
      <protection/>
    </xf>
    <xf numFmtId="0" fontId="5" fillId="34" borderId="47" xfId="62" applyFont="1" applyFill="1" applyBorder="1" applyAlignment="1" applyProtection="1">
      <alignment horizontal="center" vertical="center"/>
      <protection/>
    </xf>
    <xf numFmtId="0" fontId="33" fillId="34" borderId="47" xfId="62" applyFont="1" applyFill="1" applyBorder="1" applyAlignment="1" applyProtection="1">
      <alignment horizontal="center" vertical="center"/>
      <protection/>
    </xf>
    <xf numFmtId="0" fontId="5" fillId="34" borderId="15" xfId="62" applyFont="1" applyFill="1" applyBorder="1" applyAlignment="1" applyProtection="1">
      <alignment horizontal="center" vertical="center"/>
      <protection/>
    </xf>
    <xf numFmtId="0" fontId="5" fillId="34" borderId="11" xfId="62" applyFont="1" applyFill="1" applyBorder="1" applyAlignment="1" applyProtection="1">
      <alignment horizontal="center" vertical="center"/>
      <protection/>
    </xf>
    <xf numFmtId="0" fontId="5" fillId="34" borderId="34" xfId="62" applyFont="1" applyFill="1" applyBorder="1" applyAlignment="1" applyProtection="1">
      <alignment horizontal="center" vertical="center"/>
      <protection/>
    </xf>
    <xf numFmtId="0" fontId="5" fillId="34" borderId="35" xfId="62" applyFont="1" applyFill="1" applyBorder="1" applyAlignment="1" applyProtection="1">
      <alignment horizontal="center" vertical="center"/>
      <protection/>
    </xf>
    <xf numFmtId="0" fontId="5" fillId="34" borderId="48" xfId="62" applyFont="1" applyFill="1" applyBorder="1" applyAlignment="1" applyProtection="1">
      <alignment horizontal="center" vertical="center"/>
      <protection/>
    </xf>
    <xf numFmtId="0" fontId="5" fillId="34" borderId="37" xfId="62" applyFont="1" applyFill="1" applyBorder="1" applyAlignment="1" applyProtection="1">
      <alignment horizontal="center" vertical="center"/>
      <protection/>
    </xf>
    <xf numFmtId="0" fontId="5" fillId="34" borderId="36" xfId="62" applyFont="1" applyFill="1" applyBorder="1" applyAlignment="1" applyProtection="1">
      <alignment horizontal="center" vertical="center"/>
      <protection/>
    </xf>
    <xf numFmtId="0" fontId="5" fillId="34" borderId="38" xfId="62" applyFont="1" applyFill="1" applyBorder="1" applyAlignment="1" applyProtection="1">
      <alignment horizontal="center" vertical="center"/>
      <protection/>
    </xf>
    <xf numFmtId="0" fontId="5" fillId="34" borderId="49" xfId="62" applyFont="1" applyFill="1" applyBorder="1" applyAlignment="1" applyProtection="1">
      <alignment horizontal="center" vertical="center"/>
      <protection/>
    </xf>
    <xf numFmtId="0" fontId="5" fillId="34" borderId="50" xfId="62" applyFont="1" applyFill="1" applyBorder="1" applyAlignment="1" applyProtection="1">
      <alignment horizontal="center" vertical="center"/>
      <protection/>
    </xf>
    <xf numFmtId="0" fontId="33" fillId="34" borderId="50" xfId="62" applyFont="1" applyFill="1" applyBorder="1" applyAlignment="1" applyProtection="1">
      <alignment horizontal="center" vertical="center"/>
      <protection/>
    </xf>
    <xf numFmtId="0" fontId="5" fillId="34" borderId="0" xfId="62" applyFont="1" applyFill="1" applyProtection="1">
      <alignment vertical="center"/>
      <protection/>
    </xf>
    <xf numFmtId="0" fontId="13" fillId="35" borderId="51" xfId="60" applyFont="1" applyFill="1" applyBorder="1" applyAlignment="1">
      <alignment/>
      <protection/>
    </xf>
    <xf numFmtId="0" fontId="13" fillId="35" borderId="52" xfId="60" applyFont="1" applyFill="1" applyBorder="1" applyAlignment="1">
      <alignment horizontal="center" vertical="center"/>
      <protection/>
    </xf>
    <xf numFmtId="0" fontId="23" fillId="0" borderId="53" xfId="60" applyFont="1" applyBorder="1">
      <alignment/>
      <protection/>
    </xf>
    <xf numFmtId="20" fontId="23" fillId="0" borderId="53" xfId="60" applyNumberFormat="1" applyFont="1" applyBorder="1">
      <alignment/>
      <protection/>
    </xf>
    <xf numFmtId="20" fontId="23" fillId="0" borderId="53" xfId="60" applyNumberFormat="1" applyFont="1" applyBorder="1" applyAlignment="1">
      <alignment horizontal="center"/>
      <protection/>
    </xf>
    <xf numFmtId="0" fontId="13" fillId="35" borderId="54" xfId="60" applyFont="1" applyFill="1" applyBorder="1" applyAlignment="1">
      <alignment horizontal="center" vertical="center"/>
      <protection/>
    </xf>
    <xf numFmtId="0" fontId="4" fillId="0" borderId="0" xfId="62" applyFont="1" applyAlignment="1" applyProtection="1">
      <alignment horizontal="centerContinuous" vertical="center"/>
      <protection/>
    </xf>
    <xf numFmtId="0" fontId="34" fillId="34" borderId="55" xfId="62" applyFont="1" applyFill="1" applyBorder="1" applyAlignment="1" applyProtection="1">
      <alignment horizontal="center" vertical="top" textRotation="255"/>
      <protection/>
    </xf>
    <xf numFmtId="0" fontId="12" fillId="0" borderId="0" xfId="60" applyFont="1" applyProtection="1">
      <alignment/>
      <protection locked="0"/>
    </xf>
    <xf numFmtId="0" fontId="35" fillId="0" borderId="0" xfId="61" applyFont="1">
      <alignment vertical="center"/>
      <protection/>
    </xf>
    <xf numFmtId="0" fontId="11" fillId="0" borderId="0" xfId="61">
      <alignment vertical="center"/>
      <protection/>
    </xf>
    <xf numFmtId="0" fontId="11" fillId="0" borderId="0" xfId="61" applyAlignment="1">
      <alignment horizontal="center" vertical="center"/>
      <protection/>
    </xf>
    <xf numFmtId="0" fontId="40" fillId="0" borderId="26" xfId="0" applyFont="1" applyBorder="1" applyAlignment="1">
      <alignment horizontal="center" vertical="center" textRotation="255"/>
    </xf>
    <xf numFmtId="0" fontId="36" fillId="34" borderId="47" xfId="62" applyFont="1" applyFill="1" applyBorder="1" applyAlignment="1" applyProtection="1">
      <alignment horizontal="center" vertical="center"/>
      <protection/>
    </xf>
    <xf numFmtId="0" fontId="36" fillId="34" borderId="56" xfId="62" applyFont="1" applyFill="1" applyBorder="1" applyAlignment="1" applyProtection="1">
      <alignment horizontal="center" vertical="center"/>
      <protection/>
    </xf>
    <xf numFmtId="0" fontId="36" fillId="34" borderId="50" xfId="62" applyFont="1" applyFill="1" applyBorder="1" applyAlignment="1" applyProtection="1">
      <alignment horizontal="center" vertical="center"/>
      <protection/>
    </xf>
    <xf numFmtId="0" fontId="36" fillId="34" borderId="57" xfId="62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Continuous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0" fontId="43" fillId="0" borderId="58" xfId="0" applyFont="1" applyFill="1" applyBorder="1" applyAlignment="1">
      <alignment horizontal="center" vertical="center" shrinkToFit="1"/>
    </xf>
    <xf numFmtId="0" fontId="43" fillId="0" borderId="59" xfId="0" applyFont="1" applyFill="1" applyBorder="1" applyAlignment="1">
      <alignment horizontal="center" vertical="center" shrinkToFit="1"/>
    </xf>
    <xf numFmtId="0" fontId="43" fillId="0" borderId="60" xfId="0" applyFont="1" applyFill="1" applyBorder="1" applyAlignment="1">
      <alignment horizontal="center" vertical="center" shrinkToFit="1"/>
    </xf>
    <xf numFmtId="0" fontId="43" fillId="0" borderId="6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horizontal="center" vertical="center"/>
    </xf>
    <xf numFmtId="20" fontId="47" fillId="0" borderId="66" xfId="0" applyNumberFormat="1" applyFont="1" applyFill="1" applyBorder="1" applyAlignment="1">
      <alignment horizontal="center" vertical="center"/>
    </xf>
    <xf numFmtId="20" fontId="47" fillId="0" borderId="67" xfId="0" applyNumberFormat="1" applyFont="1" applyFill="1" applyBorder="1" applyAlignment="1">
      <alignment horizontal="center" vertical="center"/>
    </xf>
    <xf numFmtId="0" fontId="39" fillId="0" borderId="68" xfId="0" applyFont="1" applyFill="1" applyBorder="1" applyAlignment="1">
      <alignment horizontal="centerContinuous" vertical="center"/>
    </xf>
    <xf numFmtId="176" fontId="40" fillId="0" borderId="69" xfId="0" applyNumberFormat="1" applyFont="1" applyFill="1" applyBorder="1" applyAlignment="1">
      <alignment vertical="center"/>
    </xf>
    <xf numFmtId="176" fontId="40" fillId="0" borderId="66" xfId="0" applyNumberFormat="1" applyFont="1" applyFill="1" applyBorder="1" applyAlignment="1">
      <alignment horizontal="center" vertical="center"/>
    </xf>
    <xf numFmtId="20" fontId="40" fillId="0" borderId="58" xfId="0" applyNumberFormat="1" applyFont="1" applyFill="1" applyBorder="1" applyAlignment="1">
      <alignment horizontal="center" vertical="center"/>
    </xf>
    <xf numFmtId="20" fontId="40" fillId="0" borderId="67" xfId="0" applyNumberFormat="1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vertical="center" shrinkToFit="1"/>
    </xf>
    <xf numFmtId="0" fontId="39" fillId="0" borderId="66" xfId="0" applyFont="1" applyFill="1" applyBorder="1" applyAlignment="1">
      <alignment horizontal="center" vertical="center" shrinkToFit="1"/>
    </xf>
    <xf numFmtId="0" fontId="39" fillId="0" borderId="67" xfId="0" applyFont="1" applyFill="1" applyBorder="1" applyAlignment="1">
      <alignment horizontal="right" vertical="center" shrinkToFit="1"/>
    </xf>
    <xf numFmtId="176" fontId="40" fillId="0" borderId="70" xfId="0" applyNumberFormat="1" applyFont="1" applyFill="1" applyBorder="1" applyAlignment="1">
      <alignment vertical="center"/>
    </xf>
    <xf numFmtId="176" fontId="40" fillId="0" borderId="71" xfId="0" applyNumberFormat="1" applyFont="1" applyFill="1" applyBorder="1" applyAlignment="1">
      <alignment horizontal="center" vertical="center"/>
    </xf>
    <xf numFmtId="20" fontId="40" fillId="0" borderId="72" xfId="0" applyNumberFormat="1" applyFont="1" applyFill="1" applyBorder="1" applyAlignment="1">
      <alignment horizontal="center" vertical="center"/>
    </xf>
    <xf numFmtId="20" fontId="40" fillId="0" borderId="73" xfId="0" applyNumberFormat="1" applyFont="1" applyFill="1" applyBorder="1" applyAlignment="1">
      <alignment horizontal="center" vertical="center"/>
    </xf>
    <xf numFmtId="176" fontId="40" fillId="0" borderId="74" xfId="0" applyNumberFormat="1" applyFont="1" applyFill="1" applyBorder="1" applyAlignment="1">
      <alignment vertical="center"/>
    </xf>
    <xf numFmtId="20" fontId="40" fillId="0" borderId="60" xfId="0" applyNumberFormat="1" applyFont="1" applyFill="1" applyBorder="1" applyAlignment="1">
      <alignment horizontal="center" vertical="center"/>
    </xf>
    <xf numFmtId="20" fontId="40" fillId="0" borderId="75" xfId="0" applyNumberFormat="1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vertical="center" shrinkToFit="1"/>
    </xf>
    <xf numFmtId="0" fontId="39" fillId="0" borderId="76" xfId="0" applyFont="1" applyFill="1" applyBorder="1" applyAlignment="1">
      <alignment horizontal="center" vertical="center" shrinkToFit="1"/>
    </xf>
    <xf numFmtId="0" fontId="39" fillId="0" borderId="75" xfId="0" applyFont="1" applyFill="1" applyBorder="1" applyAlignment="1">
      <alignment horizontal="right" vertical="center" shrinkToFit="1"/>
    </xf>
    <xf numFmtId="0" fontId="37" fillId="33" borderId="32" xfId="60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21" fillId="35" borderId="30" xfId="60" applyFont="1" applyFill="1" applyBorder="1" applyAlignment="1">
      <alignment horizontal="center" vertical="top" wrapText="1"/>
      <protection/>
    </xf>
    <xf numFmtId="0" fontId="4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35" borderId="0" xfId="0" applyFill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Continuous" vertical="center"/>
    </xf>
    <xf numFmtId="0" fontId="50" fillId="0" borderId="0" xfId="0" applyFont="1" applyFill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horizontal="centerContinuous" vertical="center"/>
    </xf>
    <xf numFmtId="0" fontId="50" fillId="0" borderId="66" xfId="0" applyFont="1" applyFill="1" applyBorder="1" applyAlignment="1" applyProtection="1">
      <alignment horizontal="center" vertical="center" shrinkToFit="1"/>
      <protection locked="0"/>
    </xf>
    <xf numFmtId="0" fontId="50" fillId="0" borderId="7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textRotation="255"/>
    </xf>
    <xf numFmtId="0" fontId="6" fillId="0" borderId="79" xfId="0" applyFont="1" applyFill="1" applyBorder="1" applyAlignment="1">
      <alignment horizontal="center" vertical="center" textRotation="255"/>
    </xf>
    <xf numFmtId="0" fontId="48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 applyProtection="1">
      <alignment vertical="center" wrapText="1"/>
      <protection locked="0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29" fillId="0" borderId="82" xfId="0" applyFont="1" applyFill="1" applyBorder="1" applyAlignment="1">
      <alignment vertical="center" shrinkToFit="1"/>
    </xf>
    <xf numFmtId="0" fontId="36" fillId="0" borderId="85" xfId="62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87" xfId="0" applyFont="1" applyFill="1" applyBorder="1" applyAlignment="1">
      <alignment vertical="center" shrinkToFit="1"/>
    </xf>
    <xf numFmtId="0" fontId="5" fillId="0" borderId="88" xfId="0" applyFont="1" applyFill="1" applyBorder="1" applyAlignment="1">
      <alignment vertical="center" shrinkToFit="1"/>
    </xf>
    <xf numFmtId="0" fontId="7" fillId="0" borderId="88" xfId="0" applyFont="1" applyFill="1" applyBorder="1" applyAlignment="1">
      <alignment vertical="center" shrinkToFit="1"/>
    </xf>
    <xf numFmtId="0" fontId="6" fillId="0" borderId="89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vertical="center" shrinkToFit="1"/>
    </xf>
    <xf numFmtId="0" fontId="5" fillId="0" borderId="93" xfId="0" applyFont="1" applyFill="1" applyBorder="1" applyAlignment="1">
      <alignment vertical="center" shrinkToFit="1"/>
    </xf>
    <xf numFmtId="0" fontId="7" fillId="0" borderId="93" xfId="0" applyFont="1" applyFill="1" applyBorder="1" applyAlignment="1">
      <alignment vertical="center" shrinkToFit="1"/>
    </xf>
    <xf numFmtId="0" fontId="36" fillId="0" borderId="94" xfId="62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 vertical="center" wrapText="1"/>
    </xf>
    <xf numFmtId="0" fontId="5" fillId="0" borderId="95" xfId="0" applyFont="1" applyFill="1" applyBorder="1" applyAlignment="1">
      <alignment vertical="center" shrinkToFit="1"/>
    </xf>
    <xf numFmtId="0" fontId="29" fillId="0" borderId="44" xfId="0" applyFont="1" applyFill="1" applyBorder="1" applyAlignment="1">
      <alignment vertical="center" shrinkToFit="1"/>
    </xf>
    <xf numFmtId="0" fontId="36" fillId="0" borderId="96" xfId="62" applyFont="1" applyFill="1" applyBorder="1" applyAlignment="1" applyProtection="1">
      <alignment horizontal="center" vertical="center"/>
      <protection/>
    </xf>
    <xf numFmtId="0" fontId="29" fillId="0" borderId="97" xfId="0" applyFont="1" applyFill="1" applyBorder="1" applyAlignment="1">
      <alignment vertical="center" shrinkToFit="1"/>
    </xf>
    <xf numFmtId="0" fontId="48" fillId="0" borderId="79" xfId="0" applyFont="1" applyFill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52" fillId="0" borderId="0" xfId="60" applyFont="1" applyBorder="1">
      <alignment/>
      <protection/>
    </xf>
    <xf numFmtId="0" fontId="25" fillId="0" borderId="11" xfId="60" applyFont="1" applyFill="1" applyBorder="1" applyAlignment="1" applyProtection="1">
      <alignment horizontal="center" vertical="center" shrinkToFit="1"/>
      <protection locked="0"/>
    </xf>
    <xf numFmtId="0" fontId="25" fillId="0" borderId="11" xfId="60" applyFont="1" applyFill="1" applyBorder="1" applyAlignment="1" applyProtection="1">
      <alignment horizontal="center" vertical="center"/>
      <protection locked="0"/>
    </xf>
    <xf numFmtId="0" fontId="25" fillId="0" borderId="37" xfId="60" applyFont="1" applyFill="1" applyBorder="1" applyAlignment="1" applyProtection="1">
      <alignment horizontal="center" vertical="center"/>
      <protection locked="0"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37" xfId="61" applyFont="1" applyFill="1" applyBorder="1" applyAlignment="1">
      <alignment horizontal="center" vertical="center" shrinkToFit="1"/>
      <protection/>
    </xf>
    <xf numFmtId="0" fontId="17" fillId="0" borderId="11" xfId="60" applyFont="1" applyBorder="1" applyAlignment="1" applyProtection="1">
      <alignment horizontal="center" vertical="center" shrinkToFit="1"/>
      <protection locked="0"/>
    </xf>
    <xf numFmtId="0" fontId="17" fillId="0" borderId="11" xfId="60" applyFont="1" applyBorder="1" applyAlignment="1" applyProtection="1">
      <alignment horizontal="center" vertical="center" shrinkToFit="1"/>
      <protection locked="0"/>
    </xf>
    <xf numFmtId="0" fontId="17" fillId="0" borderId="11" xfId="60" applyFont="1" applyBorder="1" applyAlignment="1" applyProtection="1">
      <alignment horizontal="center" vertical="center"/>
      <protection locked="0"/>
    </xf>
    <xf numFmtId="0" fontId="17" fillId="0" borderId="37" xfId="60" applyFont="1" applyBorder="1" applyAlignment="1" applyProtection="1">
      <alignment horizontal="center" vertical="center"/>
      <protection locked="0"/>
    </xf>
    <xf numFmtId="0" fontId="17" fillId="0" borderId="37" xfId="6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20" fontId="44" fillId="0" borderId="0" xfId="0" applyNumberFormat="1" applyFont="1" applyFill="1" applyBorder="1" applyAlignment="1">
      <alignment horizontal="center" vertical="center"/>
    </xf>
    <xf numFmtId="0" fontId="102" fillId="0" borderId="0" xfId="0" applyFont="1" applyAlignment="1" applyProtection="1">
      <alignment vertical="center"/>
      <protection locked="0"/>
    </xf>
    <xf numFmtId="176" fontId="50" fillId="36" borderId="66" xfId="0" applyNumberFormat="1" applyFont="1" applyFill="1" applyBorder="1" applyAlignment="1">
      <alignment horizontal="center" vertical="center"/>
    </xf>
    <xf numFmtId="176" fontId="53" fillId="36" borderId="66" xfId="0" applyNumberFormat="1" applyFont="1" applyFill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horizontal="right" vertical="center"/>
    </xf>
    <xf numFmtId="0" fontId="105" fillId="0" borderId="26" xfId="0" applyFont="1" applyBorder="1" applyAlignment="1">
      <alignment horizontal="center" vertical="center" textRotation="255"/>
    </xf>
    <xf numFmtId="0" fontId="106" fillId="0" borderId="0" xfId="0" applyFont="1" applyAlignment="1">
      <alignment horizontal="right" vertical="center"/>
    </xf>
    <xf numFmtId="176" fontId="40" fillId="37" borderId="69" xfId="0" applyNumberFormat="1" applyFont="1" applyFill="1" applyBorder="1" applyAlignment="1">
      <alignment vertical="center"/>
    </xf>
    <xf numFmtId="176" fontId="40" fillId="37" borderId="66" xfId="0" applyNumberFormat="1" applyFont="1" applyFill="1" applyBorder="1" applyAlignment="1">
      <alignment horizontal="center" vertical="center"/>
    </xf>
    <xf numFmtId="20" fontId="40" fillId="37" borderId="58" xfId="0" applyNumberFormat="1" applyFont="1" applyFill="1" applyBorder="1" applyAlignment="1">
      <alignment horizontal="center" vertical="center"/>
    </xf>
    <xf numFmtId="20" fontId="40" fillId="37" borderId="67" xfId="0" applyNumberFormat="1" applyFont="1" applyFill="1" applyBorder="1" applyAlignment="1">
      <alignment horizontal="center" vertical="center"/>
    </xf>
    <xf numFmtId="0" fontId="39" fillId="37" borderId="58" xfId="0" applyFont="1" applyFill="1" applyBorder="1" applyAlignment="1">
      <alignment vertical="center" shrinkToFit="1"/>
    </xf>
    <xf numFmtId="0" fontId="50" fillId="37" borderId="66" xfId="0" applyFont="1" applyFill="1" applyBorder="1" applyAlignment="1" applyProtection="1">
      <alignment horizontal="center" vertical="center" shrinkToFit="1"/>
      <protection locked="0"/>
    </xf>
    <xf numFmtId="0" fontId="39" fillId="37" borderId="66" xfId="0" applyFont="1" applyFill="1" applyBorder="1" applyAlignment="1">
      <alignment horizontal="center" vertical="center" shrinkToFit="1"/>
    </xf>
    <xf numFmtId="0" fontId="39" fillId="37" borderId="67" xfId="0" applyFont="1" applyFill="1" applyBorder="1" applyAlignment="1">
      <alignment horizontal="right" vertical="center" shrinkToFit="1"/>
    </xf>
    <xf numFmtId="0" fontId="43" fillId="37" borderId="58" xfId="0" applyFont="1" applyFill="1" applyBorder="1" applyAlignment="1">
      <alignment horizontal="center" vertical="center" shrinkToFit="1"/>
    </xf>
    <xf numFmtId="0" fontId="43" fillId="37" borderId="59" xfId="0" applyFont="1" applyFill="1" applyBorder="1" applyAlignment="1">
      <alignment horizontal="center" vertical="center" shrinkToFit="1"/>
    </xf>
    <xf numFmtId="176" fontId="40" fillId="37" borderId="70" xfId="0" applyNumberFormat="1" applyFont="1" applyFill="1" applyBorder="1" applyAlignment="1">
      <alignment vertical="center"/>
    </xf>
    <xf numFmtId="176" fontId="53" fillId="37" borderId="71" xfId="0" applyNumberFormat="1" applyFont="1" applyFill="1" applyBorder="1" applyAlignment="1">
      <alignment horizontal="center" vertical="center"/>
    </xf>
    <xf numFmtId="20" fontId="40" fillId="37" borderId="72" xfId="0" applyNumberFormat="1" applyFont="1" applyFill="1" applyBorder="1" applyAlignment="1">
      <alignment horizontal="center" vertical="center"/>
    </xf>
    <xf numFmtId="20" fontId="40" fillId="37" borderId="73" xfId="0" applyNumberFormat="1" applyFont="1" applyFill="1" applyBorder="1" applyAlignment="1">
      <alignment horizontal="center" vertical="center"/>
    </xf>
    <xf numFmtId="0" fontId="39" fillId="37" borderId="72" xfId="0" applyFont="1" applyFill="1" applyBorder="1" applyAlignment="1">
      <alignment vertical="center" shrinkToFit="1"/>
    </xf>
    <xf numFmtId="0" fontId="50" fillId="37" borderId="71" xfId="0" applyFont="1" applyFill="1" applyBorder="1" applyAlignment="1" applyProtection="1">
      <alignment horizontal="center" vertical="center" shrinkToFit="1"/>
      <protection locked="0"/>
    </xf>
    <xf numFmtId="0" fontId="39" fillId="37" borderId="73" xfId="0" applyFont="1" applyFill="1" applyBorder="1" applyAlignment="1">
      <alignment horizontal="right" vertical="center" shrinkToFit="1"/>
    </xf>
    <xf numFmtId="176" fontId="40" fillId="37" borderId="74" xfId="0" applyNumberFormat="1" applyFont="1" applyFill="1" applyBorder="1" applyAlignment="1">
      <alignment vertical="center"/>
    </xf>
    <xf numFmtId="176" fontId="40" fillId="37" borderId="76" xfId="0" applyNumberFormat="1" applyFont="1" applyFill="1" applyBorder="1" applyAlignment="1">
      <alignment horizontal="center" vertical="center"/>
    </xf>
    <xf numFmtId="20" fontId="40" fillId="37" borderId="60" xfId="0" applyNumberFormat="1" applyFont="1" applyFill="1" applyBorder="1" applyAlignment="1">
      <alignment horizontal="center" vertical="center"/>
    </xf>
    <xf numFmtId="20" fontId="40" fillId="37" borderId="75" xfId="0" applyNumberFormat="1" applyFont="1" applyFill="1" applyBorder="1" applyAlignment="1">
      <alignment horizontal="center" vertical="center"/>
    </xf>
    <xf numFmtId="0" fontId="39" fillId="37" borderId="60" xfId="0" applyFont="1" applyFill="1" applyBorder="1" applyAlignment="1">
      <alignment vertical="center" shrinkToFit="1"/>
    </xf>
    <xf numFmtId="0" fontId="50" fillId="37" borderId="76" xfId="0" applyFont="1" applyFill="1" applyBorder="1" applyAlignment="1" applyProtection="1">
      <alignment horizontal="center" vertical="center" shrinkToFit="1"/>
      <protection locked="0"/>
    </xf>
    <xf numFmtId="0" fontId="39" fillId="37" borderId="76" xfId="0" applyFont="1" applyFill="1" applyBorder="1" applyAlignment="1">
      <alignment horizontal="center" vertical="center" shrinkToFit="1"/>
    </xf>
    <xf numFmtId="0" fontId="39" fillId="37" borderId="75" xfId="0" applyFont="1" applyFill="1" applyBorder="1" applyAlignment="1">
      <alignment horizontal="right" vertical="center" shrinkToFit="1"/>
    </xf>
    <xf numFmtId="0" fontId="43" fillId="37" borderId="60" xfId="0" applyFont="1" applyFill="1" applyBorder="1" applyAlignment="1">
      <alignment horizontal="center" vertical="center" shrinkToFit="1"/>
    </xf>
    <xf numFmtId="0" fontId="43" fillId="37" borderId="61" xfId="0" applyFont="1" applyFill="1" applyBorder="1" applyAlignment="1">
      <alignment horizontal="center" vertical="center" shrinkToFit="1"/>
    </xf>
    <xf numFmtId="176" fontId="40" fillId="37" borderId="99" xfId="0" applyNumberFormat="1" applyFont="1" applyFill="1" applyBorder="1" applyAlignment="1">
      <alignment vertical="center"/>
    </xf>
    <xf numFmtId="176" fontId="40" fillId="37" borderId="100" xfId="0" applyNumberFormat="1" applyFont="1" applyFill="1" applyBorder="1" applyAlignment="1">
      <alignment horizontal="center" vertical="center"/>
    </xf>
    <xf numFmtId="20" fontId="40" fillId="37" borderId="101" xfId="0" applyNumberFormat="1" applyFont="1" applyFill="1" applyBorder="1" applyAlignment="1">
      <alignment horizontal="center" vertical="center"/>
    </xf>
    <xf numFmtId="20" fontId="40" fillId="37" borderId="102" xfId="0" applyNumberFormat="1" applyFont="1" applyFill="1" applyBorder="1" applyAlignment="1">
      <alignment horizontal="center" vertical="center"/>
    </xf>
    <xf numFmtId="0" fontId="39" fillId="37" borderId="101" xfId="0" applyFont="1" applyFill="1" applyBorder="1" applyAlignment="1">
      <alignment vertical="center" shrinkToFit="1"/>
    </xf>
    <xf numFmtId="0" fontId="50" fillId="37" borderId="100" xfId="0" applyFont="1" applyFill="1" applyBorder="1" applyAlignment="1" applyProtection="1">
      <alignment horizontal="center" vertical="center" shrinkToFit="1"/>
      <protection locked="0"/>
    </xf>
    <xf numFmtId="0" fontId="39" fillId="37" borderId="100" xfId="0" applyFont="1" applyFill="1" applyBorder="1" applyAlignment="1">
      <alignment horizontal="center" vertical="center" shrinkToFit="1"/>
    </xf>
    <xf numFmtId="0" fontId="39" fillId="37" borderId="102" xfId="0" applyFont="1" applyFill="1" applyBorder="1" applyAlignment="1">
      <alignment horizontal="right" vertical="center" shrinkToFit="1"/>
    </xf>
    <xf numFmtId="0" fontId="43" fillId="37" borderId="101" xfId="0" applyFont="1" applyFill="1" applyBorder="1" applyAlignment="1">
      <alignment horizontal="center" vertical="center" shrinkToFit="1"/>
    </xf>
    <xf numFmtId="0" fontId="43" fillId="37" borderId="103" xfId="0" applyFont="1" applyFill="1" applyBorder="1" applyAlignment="1">
      <alignment horizontal="center" vertical="center" shrinkToFit="1"/>
    </xf>
    <xf numFmtId="176" fontId="107" fillId="36" borderId="66" xfId="0" applyNumberFormat="1" applyFont="1" applyFill="1" applyBorder="1" applyAlignment="1">
      <alignment horizontal="center" vertical="center"/>
    </xf>
    <xf numFmtId="176" fontId="40" fillId="38" borderId="76" xfId="0" applyNumberFormat="1" applyFont="1" applyFill="1" applyBorder="1" applyAlignment="1">
      <alignment horizontal="center" vertical="center"/>
    </xf>
    <xf numFmtId="176" fontId="40" fillId="38" borderId="66" xfId="0" applyNumberFormat="1" applyFont="1" applyFill="1" applyBorder="1" applyAlignment="1">
      <alignment horizontal="center" vertical="center"/>
    </xf>
    <xf numFmtId="176" fontId="40" fillId="39" borderId="76" xfId="0" applyNumberFormat="1" applyFont="1" applyFill="1" applyBorder="1" applyAlignment="1">
      <alignment horizontal="center" vertical="center"/>
    </xf>
    <xf numFmtId="176" fontId="40" fillId="39" borderId="66" xfId="0" applyNumberFormat="1" applyFont="1" applyFill="1" applyBorder="1" applyAlignment="1">
      <alignment horizontal="center" vertical="center"/>
    </xf>
    <xf numFmtId="176" fontId="40" fillId="40" borderId="66" xfId="0" applyNumberFormat="1" applyFont="1" applyFill="1" applyBorder="1" applyAlignment="1">
      <alignment horizontal="center" vertical="center"/>
    </xf>
    <xf numFmtId="176" fontId="40" fillId="40" borderId="71" xfId="0" applyNumberFormat="1" applyFont="1" applyFill="1" applyBorder="1" applyAlignment="1">
      <alignment horizontal="center" vertical="center"/>
    </xf>
    <xf numFmtId="176" fontId="40" fillId="41" borderId="66" xfId="0" applyNumberFormat="1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Continuous" vertical="center"/>
    </xf>
    <xf numFmtId="0" fontId="39" fillId="40" borderId="13" xfId="0" applyFont="1" applyFill="1" applyBorder="1" applyAlignment="1">
      <alignment horizontal="centerContinuous" vertical="center"/>
    </xf>
    <xf numFmtId="0" fontId="40" fillId="40" borderId="104" xfId="0" applyFont="1" applyFill="1" applyBorder="1" applyAlignment="1">
      <alignment horizontal="centerContinuous" vertical="center"/>
    </xf>
    <xf numFmtId="0" fontId="39" fillId="39" borderId="14" xfId="0" applyFont="1" applyFill="1" applyBorder="1" applyAlignment="1">
      <alignment horizontal="centerContinuous" vertical="center"/>
    </xf>
    <xf numFmtId="0" fontId="40" fillId="39" borderId="104" xfId="0" applyFont="1" applyFill="1" applyBorder="1" applyAlignment="1">
      <alignment horizontal="centerContinuous" vertical="center"/>
    </xf>
    <xf numFmtId="0" fontId="39" fillId="36" borderId="14" xfId="0" applyFont="1" applyFill="1" applyBorder="1" applyAlignment="1">
      <alignment horizontal="centerContinuous" vertical="center"/>
    </xf>
    <xf numFmtId="0" fontId="39" fillId="36" borderId="104" xfId="0" applyFont="1" applyFill="1" applyBorder="1" applyAlignment="1">
      <alignment horizontal="centerContinuous" vertical="center"/>
    </xf>
    <xf numFmtId="0" fontId="6" fillId="37" borderId="77" xfId="0" applyFont="1" applyFill="1" applyBorder="1" applyAlignment="1">
      <alignment horizontal="center" vertical="center" wrapText="1"/>
    </xf>
    <xf numFmtId="0" fontId="6" fillId="37" borderId="78" xfId="0" applyFont="1" applyFill="1" applyBorder="1" applyAlignment="1">
      <alignment horizontal="center" vertical="center" textRotation="255"/>
    </xf>
    <xf numFmtId="0" fontId="6" fillId="37" borderId="79" xfId="0" applyFont="1" applyFill="1" applyBorder="1" applyAlignment="1">
      <alignment horizontal="center" vertical="center" textRotation="255"/>
    </xf>
    <xf numFmtId="0" fontId="48" fillId="37" borderId="79" xfId="0" applyFont="1" applyFill="1" applyBorder="1" applyAlignment="1">
      <alignment horizontal="center" vertical="center" textRotation="255"/>
    </xf>
    <xf numFmtId="0" fontId="48" fillId="37" borderId="80" xfId="0" applyFont="1" applyFill="1" applyBorder="1" applyAlignment="1">
      <alignment horizontal="center" vertical="center" textRotation="255"/>
    </xf>
    <xf numFmtId="0" fontId="6" fillId="37" borderId="81" xfId="0" applyFont="1" applyFill="1" applyBorder="1" applyAlignment="1" applyProtection="1">
      <alignment vertical="center" wrapText="1"/>
      <protection locked="0"/>
    </xf>
    <xf numFmtId="0" fontId="6" fillId="37" borderId="86" xfId="0" applyFont="1" applyFill="1" applyBorder="1" applyAlignment="1" applyProtection="1">
      <alignment vertical="center" wrapText="1"/>
      <protection locked="0"/>
    </xf>
    <xf numFmtId="0" fontId="6" fillId="37" borderId="89" xfId="0" applyFont="1" applyFill="1" applyBorder="1" applyAlignment="1" applyProtection="1">
      <alignment vertical="center" wrapText="1"/>
      <protection locked="0"/>
    </xf>
    <xf numFmtId="0" fontId="6" fillId="40" borderId="77" xfId="0" applyFont="1" applyFill="1" applyBorder="1" applyAlignment="1">
      <alignment horizontal="center" vertical="center" wrapText="1"/>
    </xf>
    <xf numFmtId="0" fontId="6" fillId="40" borderId="78" xfId="0" applyFont="1" applyFill="1" applyBorder="1" applyAlignment="1">
      <alignment horizontal="center" vertical="center" textRotation="255"/>
    </xf>
    <xf numFmtId="0" fontId="6" fillId="40" borderId="79" xfId="0" applyFont="1" applyFill="1" applyBorder="1" applyAlignment="1">
      <alignment horizontal="center" vertical="center" textRotation="255"/>
    </xf>
    <xf numFmtId="0" fontId="48" fillId="40" borderId="79" xfId="0" applyFont="1" applyFill="1" applyBorder="1" applyAlignment="1">
      <alignment horizontal="center" vertical="center" textRotation="255"/>
    </xf>
    <xf numFmtId="0" fontId="48" fillId="40" borderId="80" xfId="0" applyFont="1" applyFill="1" applyBorder="1" applyAlignment="1">
      <alignment horizontal="center" vertical="center" textRotation="255"/>
    </xf>
    <xf numFmtId="0" fontId="6" fillId="40" borderId="81" xfId="0" applyFont="1" applyFill="1" applyBorder="1" applyAlignment="1" applyProtection="1">
      <alignment vertical="center" wrapText="1"/>
      <protection locked="0"/>
    </xf>
    <xf numFmtId="0" fontId="6" fillId="40" borderId="86" xfId="0" applyFont="1" applyFill="1" applyBorder="1" applyAlignment="1" applyProtection="1">
      <alignment vertical="center" wrapText="1"/>
      <protection locked="0"/>
    </xf>
    <xf numFmtId="0" fontId="6" fillId="40" borderId="89" xfId="0" applyFont="1" applyFill="1" applyBorder="1" applyAlignment="1" applyProtection="1">
      <alignment vertical="center" wrapText="1"/>
      <protection locked="0"/>
    </xf>
    <xf numFmtId="0" fontId="6" fillId="41" borderId="77" xfId="0" applyFont="1" applyFill="1" applyBorder="1" applyAlignment="1">
      <alignment horizontal="center" vertical="center" wrapText="1"/>
    </xf>
    <xf numFmtId="0" fontId="6" fillId="41" borderId="78" xfId="0" applyFont="1" applyFill="1" applyBorder="1" applyAlignment="1">
      <alignment horizontal="center" vertical="center" textRotation="255"/>
    </xf>
    <xf numFmtId="0" fontId="6" fillId="41" borderId="79" xfId="0" applyFont="1" applyFill="1" applyBorder="1" applyAlignment="1">
      <alignment horizontal="center" vertical="center" textRotation="255"/>
    </xf>
    <xf numFmtId="0" fontId="48" fillId="41" borderId="79" xfId="0" applyFont="1" applyFill="1" applyBorder="1" applyAlignment="1">
      <alignment horizontal="center" vertical="center" textRotation="255"/>
    </xf>
    <xf numFmtId="0" fontId="48" fillId="41" borderId="80" xfId="0" applyFont="1" applyFill="1" applyBorder="1" applyAlignment="1">
      <alignment horizontal="center" vertical="center" textRotation="255"/>
    </xf>
    <xf numFmtId="0" fontId="6" fillId="41" borderId="81" xfId="0" applyFont="1" applyFill="1" applyBorder="1" applyAlignment="1" applyProtection="1">
      <alignment vertical="center" wrapText="1"/>
      <protection locked="0"/>
    </xf>
    <xf numFmtId="0" fontId="6" fillId="41" borderId="86" xfId="0" applyFont="1" applyFill="1" applyBorder="1" applyAlignment="1" applyProtection="1">
      <alignment vertical="center" wrapText="1"/>
      <protection locked="0"/>
    </xf>
    <xf numFmtId="0" fontId="6" fillId="41" borderId="89" xfId="0" applyFont="1" applyFill="1" applyBorder="1" applyAlignment="1" applyProtection="1">
      <alignment vertical="center" wrapText="1"/>
      <protection locked="0"/>
    </xf>
    <xf numFmtId="0" fontId="6" fillId="39" borderId="77" xfId="0" applyFont="1" applyFill="1" applyBorder="1" applyAlignment="1">
      <alignment horizontal="center" vertical="center" wrapText="1"/>
    </xf>
    <xf numFmtId="0" fontId="6" fillId="39" borderId="78" xfId="0" applyFont="1" applyFill="1" applyBorder="1" applyAlignment="1">
      <alignment horizontal="center" vertical="center" textRotation="255"/>
    </xf>
    <xf numFmtId="0" fontId="6" fillId="39" borderId="79" xfId="0" applyFont="1" applyFill="1" applyBorder="1" applyAlignment="1">
      <alignment horizontal="center" vertical="center" textRotation="255"/>
    </xf>
    <xf numFmtId="0" fontId="48" fillId="39" borderId="79" xfId="0" applyFont="1" applyFill="1" applyBorder="1" applyAlignment="1">
      <alignment horizontal="center" vertical="center" textRotation="255"/>
    </xf>
    <xf numFmtId="0" fontId="48" fillId="39" borderId="80" xfId="0" applyFont="1" applyFill="1" applyBorder="1" applyAlignment="1">
      <alignment horizontal="center" vertical="center" textRotation="255"/>
    </xf>
    <xf numFmtId="0" fontId="6" fillId="39" borderId="81" xfId="0" applyFont="1" applyFill="1" applyBorder="1" applyAlignment="1" applyProtection="1">
      <alignment vertical="center" wrapText="1"/>
      <protection locked="0"/>
    </xf>
    <xf numFmtId="0" fontId="6" fillId="39" borderId="86" xfId="0" applyFont="1" applyFill="1" applyBorder="1" applyAlignment="1" applyProtection="1">
      <alignment vertical="center" wrapText="1"/>
      <protection locked="0"/>
    </xf>
    <xf numFmtId="0" fontId="6" fillId="39" borderId="89" xfId="0" applyFont="1" applyFill="1" applyBorder="1" applyAlignment="1" applyProtection="1">
      <alignment vertical="center" wrapText="1"/>
      <protection locked="0"/>
    </xf>
    <xf numFmtId="0" fontId="6" fillId="38" borderId="77" xfId="0" applyFont="1" applyFill="1" applyBorder="1" applyAlignment="1">
      <alignment horizontal="center" vertical="center" wrapText="1"/>
    </xf>
    <xf numFmtId="0" fontId="6" fillId="38" borderId="78" xfId="0" applyFont="1" applyFill="1" applyBorder="1" applyAlignment="1">
      <alignment horizontal="center" vertical="center" textRotation="255"/>
    </xf>
    <xf numFmtId="0" fontId="6" fillId="38" borderId="79" xfId="0" applyFont="1" applyFill="1" applyBorder="1" applyAlignment="1">
      <alignment horizontal="center" vertical="center" textRotation="255"/>
    </xf>
    <xf numFmtId="0" fontId="48" fillId="38" borderId="79" xfId="0" applyFont="1" applyFill="1" applyBorder="1" applyAlignment="1">
      <alignment horizontal="center" vertical="center" textRotation="255"/>
    </xf>
    <xf numFmtId="0" fontId="48" fillId="38" borderId="80" xfId="0" applyFont="1" applyFill="1" applyBorder="1" applyAlignment="1">
      <alignment horizontal="center" vertical="center" textRotation="255"/>
    </xf>
    <xf numFmtId="0" fontId="6" fillId="38" borderId="81" xfId="0" applyFont="1" applyFill="1" applyBorder="1" applyAlignment="1" applyProtection="1">
      <alignment vertical="center" wrapText="1"/>
      <protection locked="0"/>
    </xf>
    <xf numFmtId="0" fontId="6" fillId="38" borderId="86" xfId="0" applyFont="1" applyFill="1" applyBorder="1" applyAlignment="1" applyProtection="1">
      <alignment vertical="center" wrapText="1"/>
      <protection locked="0"/>
    </xf>
    <xf numFmtId="0" fontId="6" fillId="38" borderId="89" xfId="0" applyFont="1" applyFill="1" applyBorder="1" applyAlignment="1" applyProtection="1">
      <alignment vertical="center" wrapText="1"/>
      <protection locked="0"/>
    </xf>
    <xf numFmtId="0" fontId="6" fillId="36" borderId="77" xfId="0" applyFont="1" applyFill="1" applyBorder="1" applyAlignment="1">
      <alignment horizontal="center" vertical="center" wrapText="1"/>
    </xf>
    <xf numFmtId="0" fontId="6" fillId="36" borderId="78" xfId="0" applyFont="1" applyFill="1" applyBorder="1" applyAlignment="1">
      <alignment horizontal="center" vertical="center" textRotation="255"/>
    </xf>
    <xf numFmtId="0" fontId="6" fillId="36" borderId="79" xfId="0" applyFont="1" applyFill="1" applyBorder="1" applyAlignment="1">
      <alignment horizontal="center" vertical="center" textRotation="255"/>
    </xf>
    <xf numFmtId="0" fontId="48" fillId="36" borderId="79" xfId="0" applyFont="1" applyFill="1" applyBorder="1" applyAlignment="1">
      <alignment horizontal="center" vertical="center" textRotation="255"/>
    </xf>
    <xf numFmtId="0" fontId="48" fillId="36" borderId="80" xfId="0" applyFont="1" applyFill="1" applyBorder="1" applyAlignment="1">
      <alignment horizontal="center" vertical="center" textRotation="255"/>
    </xf>
    <xf numFmtId="0" fontId="6" fillId="36" borderId="81" xfId="0" applyFont="1" applyFill="1" applyBorder="1" applyAlignment="1" applyProtection="1">
      <alignment vertical="center" wrapText="1"/>
      <protection locked="0"/>
    </xf>
    <xf numFmtId="0" fontId="6" fillId="36" borderId="86" xfId="0" applyFont="1" applyFill="1" applyBorder="1" applyAlignment="1" applyProtection="1">
      <alignment vertical="center" wrapText="1"/>
      <protection locked="0"/>
    </xf>
    <xf numFmtId="0" fontId="6" fillId="36" borderId="8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textRotation="255"/>
    </xf>
    <xf numFmtId="0" fontId="54" fillId="0" borderId="2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255"/>
    </xf>
    <xf numFmtId="0" fontId="55" fillId="37" borderId="14" xfId="0" applyFont="1" applyFill="1" applyBorder="1" applyAlignment="1">
      <alignment horizontal="centerContinuous" vertical="center"/>
    </xf>
    <xf numFmtId="0" fontId="8" fillId="41" borderId="13" xfId="0" applyFont="1" applyFill="1" applyBorder="1" applyAlignment="1">
      <alignment horizontal="centerContinuous" vertical="center"/>
    </xf>
    <xf numFmtId="0" fontId="55" fillId="41" borderId="104" xfId="0" applyFont="1" applyFill="1" applyBorder="1" applyAlignment="1">
      <alignment horizontal="centerContinuous" vertical="center"/>
    </xf>
    <xf numFmtId="0" fontId="8" fillId="38" borderId="14" xfId="0" applyFont="1" applyFill="1" applyBorder="1" applyAlignment="1">
      <alignment horizontal="centerContinuous" vertical="center"/>
    </xf>
    <xf numFmtId="0" fontId="55" fillId="38" borderId="104" xfId="0" applyFont="1" applyFill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Continuous" vertical="center"/>
    </xf>
    <xf numFmtId="0" fontId="41" fillId="0" borderId="59" xfId="0" applyFont="1" applyFill="1" applyBorder="1" applyAlignment="1">
      <alignment horizontal="centerContinuous" vertical="center"/>
    </xf>
    <xf numFmtId="0" fontId="57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55" fillId="0" borderId="26" xfId="0" applyFont="1" applyFill="1" applyBorder="1" applyAlignment="1">
      <alignment horizontal="center" vertical="center" textRotation="255"/>
    </xf>
    <xf numFmtId="0" fontId="40" fillId="0" borderId="23" xfId="0" applyFont="1" applyBorder="1" applyAlignment="1">
      <alignment horizontal="center" vertical="center" textRotation="255"/>
    </xf>
    <xf numFmtId="0" fontId="40" fillId="0" borderId="26" xfId="0" applyFont="1" applyBorder="1" applyAlignment="1">
      <alignment horizontal="center" vertical="center" textRotation="255"/>
    </xf>
    <xf numFmtId="0" fontId="40" fillId="0" borderId="31" xfId="0" applyFont="1" applyBorder="1" applyAlignment="1">
      <alignment horizontal="center" vertical="center" textRotation="255"/>
    </xf>
    <xf numFmtId="0" fontId="55" fillId="0" borderId="23" xfId="0" applyFont="1" applyFill="1" applyBorder="1" applyAlignment="1">
      <alignment horizontal="center" vertical="center" textRotation="255"/>
    </xf>
    <xf numFmtId="0" fontId="55" fillId="0" borderId="31" xfId="0" applyFont="1" applyFill="1" applyBorder="1" applyAlignment="1">
      <alignment horizontal="center" vertical="center" textRotation="255"/>
    </xf>
    <xf numFmtId="0" fontId="55" fillId="0" borderId="24" xfId="0" applyFont="1" applyFill="1" applyBorder="1" applyAlignment="1">
      <alignment horizontal="center" vertical="center" textRotation="255"/>
    </xf>
    <xf numFmtId="0" fontId="55" fillId="0" borderId="0" xfId="0" applyFont="1" applyFill="1" applyBorder="1" applyAlignment="1">
      <alignment horizontal="center" vertical="center" textRotation="255"/>
    </xf>
    <xf numFmtId="0" fontId="55" fillId="0" borderId="32" xfId="0" applyFont="1" applyFill="1" applyBorder="1" applyAlignment="1">
      <alignment horizontal="center" vertical="center" textRotation="255"/>
    </xf>
    <xf numFmtId="0" fontId="5" fillId="0" borderId="105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107" xfId="0" applyFont="1" applyFill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0" fontId="10" fillId="36" borderId="110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11" xfId="0" applyFill="1" applyBorder="1" applyAlignment="1">
      <alignment horizontal="center" vertical="center" wrapText="1"/>
    </xf>
    <xf numFmtId="0" fontId="0" fillId="36" borderId="104" xfId="0" applyFill="1" applyBorder="1" applyAlignment="1">
      <alignment horizontal="center" vertical="center" wrapText="1"/>
    </xf>
    <xf numFmtId="0" fontId="10" fillId="38" borderId="110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04" xfId="0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10" fillId="38" borderId="13" xfId="0" applyFont="1" applyFill="1" applyBorder="1" applyAlignment="1">
      <alignment horizontal="center" vertical="center" wrapText="1"/>
    </xf>
    <xf numFmtId="0" fontId="0" fillId="38" borderId="111" xfId="0" applyFill="1" applyBorder="1" applyAlignment="1">
      <alignment horizontal="center" vertical="center" wrapText="1"/>
    </xf>
    <xf numFmtId="0" fontId="10" fillId="39" borderId="110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04" xfId="0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10" fillId="39" borderId="13" xfId="0" applyFont="1" applyFill="1" applyBorder="1" applyAlignment="1">
      <alignment horizontal="center" vertical="center" wrapText="1"/>
    </xf>
    <xf numFmtId="0" fontId="0" fillId="39" borderId="111" xfId="0" applyFill="1" applyBorder="1" applyAlignment="1">
      <alignment horizontal="center" vertical="center" wrapText="1"/>
    </xf>
    <xf numFmtId="0" fontId="10" fillId="41" borderId="110" xfId="0" applyFont="1" applyFill="1" applyBorder="1" applyAlignment="1">
      <alignment horizontal="center" vertical="center" wrapText="1"/>
    </xf>
    <xf numFmtId="0" fontId="0" fillId="41" borderId="14" xfId="0" applyFill="1" applyBorder="1" applyAlignment="1">
      <alignment horizontal="center" vertical="center" wrapText="1"/>
    </xf>
    <xf numFmtId="0" fontId="0" fillId="41" borderId="104" xfId="0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>
      <alignment horizontal="center" vertical="center" shrinkToFit="1"/>
    </xf>
    <xf numFmtId="0" fontId="10" fillId="41" borderId="13" xfId="0" applyFont="1" applyFill="1" applyBorder="1" applyAlignment="1">
      <alignment horizontal="center" vertical="center" wrapText="1"/>
    </xf>
    <xf numFmtId="0" fontId="0" fillId="41" borderId="111" xfId="0" applyFill="1" applyBorder="1" applyAlignment="1">
      <alignment horizontal="center" vertical="center" wrapText="1"/>
    </xf>
    <xf numFmtId="0" fontId="10" fillId="40" borderId="110" xfId="0" applyFont="1" applyFill="1" applyBorder="1" applyAlignment="1">
      <alignment horizontal="center" vertical="center" wrapText="1"/>
    </xf>
    <xf numFmtId="0" fontId="0" fillId="40" borderId="14" xfId="0" applyFill="1" applyBorder="1" applyAlignment="1">
      <alignment horizontal="center" vertical="center" wrapText="1"/>
    </xf>
    <xf numFmtId="0" fontId="0" fillId="40" borderId="111" xfId="0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0" fillId="40" borderId="104" xfId="0" applyFill="1" applyBorder="1" applyAlignment="1">
      <alignment horizontal="center" vertical="center" wrapText="1"/>
    </xf>
    <xf numFmtId="0" fontId="10" fillId="37" borderId="11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04" xfId="0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0" fillId="37" borderId="111" xfId="0" applyFill="1" applyBorder="1" applyAlignment="1">
      <alignment horizontal="center" vertical="center" wrapText="1"/>
    </xf>
    <xf numFmtId="0" fontId="13" fillId="35" borderId="52" xfId="60" applyFont="1" applyFill="1" applyBorder="1" applyAlignment="1">
      <alignment horizontal="center" vertical="center" wrapText="1"/>
      <protection/>
    </xf>
    <xf numFmtId="0" fontId="12" fillId="35" borderId="88" xfId="60" applyFont="1" applyFill="1" applyBorder="1" applyAlignment="1">
      <alignment horizontal="center" vertical="center"/>
      <protection/>
    </xf>
    <xf numFmtId="0" fontId="13" fillId="35" borderId="52" xfId="60" applyFont="1" applyFill="1" applyBorder="1" applyAlignment="1">
      <alignment horizontal="center" vertical="center"/>
      <protection/>
    </xf>
    <xf numFmtId="0" fontId="13" fillId="35" borderId="34" xfId="60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3" fillId="35" borderId="116" xfId="60" applyFont="1" applyFill="1" applyBorder="1" applyAlignment="1">
      <alignment horizontal="center" vertical="center" wrapText="1"/>
      <protection/>
    </xf>
    <xf numFmtId="0" fontId="11" fillId="0" borderId="117" xfId="60" applyFont="1" applyBorder="1" applyAlignment="1">
      <alignment horizontal="center" vertical="center"/>
      <protection/>
    </xf>
    <xf numFmtId="0" fontId="11" fillId="0" borderId="118" xfId="60" applyFont="1" applyBorder="1" applyAlignment="1">
      <alignment horizontal="center" vertical="center"/>
      <protection/>
    </xf>
    <xf numFmtId="0" fontId="11" fillId="0" borderId="83" xfId="60" applyFont="1" applyBorder="1" applyAlignment="1">
      <alignment horizontal="center" vertical="center"/>
      <protection/>
    </xf>
    <xf numFmtId="0" fontId="13" fillId="35" borderId="36" xfId="60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13" fillId="35" borderId="88" xfId="60" applyFont="1" applyFill="1" applyBorder="1" applyAlignment="1">
      <alignment horizontal="center" vertical="center"/>
      <protection/>
    </xf>
    <xf numFmtId="0" fontId="26" fillId="0" borderId="88" xfId="60" applyFont="1" applyBorder="1" applyAlignment="1">
      <alignment horizontal="center" vertical="center" shrinkToFit="1"/>
      <protection/>
    </xf>
    <xf numFmtId="0" fontId="26" fillId="0" borderId="34" xfId="60" applyFont="1" applyBorder="1" applyAlignment="1">
      <alignment horizontal="center" vertical="center" shrinkToFit="1"/>
      <protection/>
    </xf>
    <xf numFmtId="0" fontId="13" fillId="0" borderId="11" xfId="60" applyFont="1" applyFill="1" applyBorder="1" applyAlignment="1">
      <alignment horizontal="center" vertical="center" shrinkToFit="1"/>
      <protection/>
    </xf>
    <xf numFmtId="0" fontId="26" fillId="0" borderId="50" xfId="60" applyFont="1" applyBorder="1" applyAlignment="1">
      <alignment horizontal="center" vertical="center" shrinkToFit="1"/>
      <protection/>
    </xf>
    <xf numFmtId="0" fontId="26" fillId="0" borderId="36" xfId="60" applyFont="1" applyBorder="1" applyAlignment="1">
      <alignment horizontal="center" vertical="center" shrinkToFit="1"/>
      <protection/>
    </xf>
    <xf numFmtId="0" fontId="13" fillId="0" borderId="37" xfId="60" applyFont="1" applyFill="1" applyBorder="1" applyAlignment="1">
      <alignment horizontal="center" vertical="center" wrapText="1"/>
      <protection/>
    </xf>
    <xf numFmtId="0" fontId="13" fillId="0" borderId="37" xfId="60" applyFont="1" applyFill="1" applyBorder="1" applyAlignment="1">
      <alignment horizontal="center" vertical="center"/>
      <protection/>
    </xf>
    <xf numFmtId="0" fontId="13" fillId="35" borderId="54" xfId="60" applyFont="1" applyFill="1" applyBorder="1" applyAlignment="1">
      <alignment horizontal="center" vertical="center" wrapText="1"/>
      <protection/>
    </xf>
    <xf numFmtId="0" fontId="13" fillId="35" borderId="50" xfId="60" applyFont="1" applyFill="1" applyBorder="1" applyAlignment="1">
      <alignment horizontal="center" vertical="center"/>
      <protection/>
    </xf>
    <xf numFmtId="0" fontId="26" fillId="0" borderId="11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2" fillId="0" borderId="88" xfId="60" applyFont="1" applyBorder="1" applyAlignment="1">
      <alignment horizontal="center" vertical="center" shrinkToFit="1"/>
      <protection/>
    </xf>
    <xf numFmtId="0" fontId="22" fillId="0" borderId="50" xfId="60" applyFont="1" applyBorder="1" applyAlignment="1">
      <alignment horizontal="center" vertical="center" shrinkToFit="1"/>
      <protection/>
    </xf>
    <xf numFmtId="0" fontId="22" fillId="0" borderId="57" xfId="60" applyFont="1" applyBorder="1" applyAlignment="1">
      <alignment horizontal="center" vertical="center" shrinkToFit="1"/>
      <protection/>
    </xf>
    <xf numFmtId="0" fontId="22" fillId="0" borderId="119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24" fillId="0" borderId="35" xfId="60" applyFont="1" applyBorder="1" applyAlignment="1">
      <alignment horizontal="center" vertical="center" shrinkToFit="1"/>
      <protection/>
    </xf>
    <xf numFmtId="0" fontId="24" fillId="0" borderId="88" xfId="60" applyFont="1" applyBorder="1" applyAlignment="1">
      <alignment horizontal="center" vertical="center" shrinkToFit="1"/>
      <protection/>
    </xf>
    <xf numFmtId="0" fontId="24" fillId="0" borderId="34" xfId="60" applyFont="1" applyBorder="1" applyAlignment="1">
      <alignment horizontal="center" vertical="center" shrinkToFit="1"/>
      <protection/>
    </xf>
    <xf numFmtId="0" fontId="12" fillId="35" borderId="120" xfId="60" applyFont="1" applyFill="1" applyBorder="1" applyAlignment="1">
      <alignment horizontal="center"/>
      <protection/>
    </xf>
    <xf numFmtId="0" fontId="12" fillId="35" borderId="121" xfId="60" applyFont="1" applyFill="1" applyBorder="1" applyAlignment="1">
      <alignment horizontal="center"/>
      <protection/>
    </xf>
    <xf numFmtId="0" fontId="17" fillId="33" borderId="32" xfId="60" applyFont="1" applyFill="1" applyBorder="1" applyAlignment="1">
      <alignment horizontal="center" vertical="top"/>
      <protection/>
    </xf>
    <xf numFmtId="0" fontId="17" fillId="0" borderId="32" xfId="60" applyFont="1" applyBorder="1" applyAlignment="1">
      <alignment horizontal="center" vertical="top"/>
      <protection/>
    </xf>
    <xf numFmtId="0" fontId="17" fillId="33" borderId="24" xfId="60" applyFont="1" applyFill="1" applyBorder="1" applyAlignment="1">
      <alignment horizontal="center"/>
      <protection/>
    </xf>
    <xf numFmtId="0" fontId="16" fillId="33" borderId="0" xfId="60" applyFont="1" applyFill="1" applyBorder="1" applyAlignment="1">
      <alignment/>
      <protection/>
    </xf>
    <xf numFmtId="0" fontId="13" fillId="35" borderId="51" xfId="60" applyFont="1" applyFill="1" applyBorder="1" applyAlignment="1">
      <alignment/>
      <protection/>
    </xf>
    <xf numFmtId="0" fontId="12" fillId="35" borderId="122" xfId="60" applyFont="1" applyFill="1" applyBorder="1" applyAlignment="1">
      <alignment/>
      <protection/>
    </xf>
    <xf numFmtId="0" fontId="12" fillId="35" borderId="123" xfId="60" applyFont="1" applyFill="1" applyBorder="1" applyAlignment="1">
      <alignment/>
      <protection/>
    </xf>
    <xf numFmtId="0" fontId="13" fillId="35" borderId="120" xfId="60" applyFont="1" applyFill="1" applyBorder="1" applyAlignment="1">
      <alignment horizontal="center"/>
      <protection/>
    </xf>
    <xf numFmtId="0" fontId="12" fillId="35" borderId="124" xfId="60" applyFont="1" applyFill="1" applyBorder="1" applyAlignment="1">
      <alignment horizontal="center"/>
      <protection/>
    </xf>
    <xf numFmtId="0" fontId="12" fillId="35" borderId="125" xfId="60" applyFont="1" applyFill="1" applyBorder="1" applyAlignment="1">
      <alignment horizontal="center"/>
      <protection/>
    </xf>
    <xf numFmtId="0" fontId="12" fillId="35" borderId="126" xfId="60" applyFont="1" applyFill="1" applyBorder="1" applyAlignment="1">
      <alignment horizontal="center"/>
      <protection/>
    </xf>
    <xf numFmtId="0" fontId="12" fillId="35" borderId="120" xfId="60" applyFont="1" applyFill="1" applyBorder="1" applyAlignment="1">
      <alignment horizontal="center" wrapText="1"/>
      <protection/>
    </xf>
    <xf numFmtId="0" fontId="18" fillId="34" borderId="127" xfId="60" applyFont="1" applyFill="1" applyBorder="1" applyAlignment="1">
      <alignment vertical="top" textRotation="255"/>
      <protection/>
    </xf>
    <xf numFmtId="0" fontId="11" fillId="0" borderId="128" xfId="60" applyBorder="1" applyAlignment="1">
      <alignment vertical="top" textRotation="255"/>
      <protection/>
    </xf>
    <xf numFmtId="0" fontId="18" fillId="34" borderId="129" xfId="60" applyFont="1" applyFill="1" applyBorder="1" applyAlignment="1">
      <alignment vertical="top" textRotation="255"/>
      <protection/>
    </xf>
    <xf numFmtId="0" fontId="11" fillId="0" borderId="130" xfId="60" applyBorder="1" applyAlignment="1">
      <alignment vertical="top" textRotation="255"/>
      <protection/>
    </xf>
    <xf numFmtId="0" fontId="21" fillId="35" borderId="131" xfId="60" applyFont="1" applyFill="1" applyBorder="1" applyAlignment="1">
      <alignment horizontal="center" vertical="top"/>
      <protection/>
    </xf>
    <xf numFmtId="0" fontId="11" fillId="0" borderId="132" xfId="60" applyBorder="1" applyAlignment="1">
      <alignment horizontal="center" vertical="top"/>
      <protection/>
    </xf>
    <xf numFmtId="0" fontId="17" fillId="33" borderId="0" xfId="60" applyFont="1" applyFill="1" applyBorder="1" applyAlignment="1">
      <alignment horizontal="center" vertical="top"/>
      <protection/>
    </xf>
    <xf numFmtId="0" fontId="17" fillId="33" borderId="0" xfId="60" applyFont="1" applyFill="1" applyBorder="1" applyAlignment="1">
      <alignment horizontal="left" vertical="top"/>
      <protection/>
    </xf>
    <xf numFmtId="0" fontId="11" fillId="0" borderId="0" xfId="60" applyFont="1" applyAlignment="1">
      <alignment/>
      <protection/>
    </xf>
    <xf numFmtId="0" fontId="19" fillId="33" borderId="0" xfId="60" applyFont="1" applyFill="1" applyBorder="1" applyAlignment="1">
      <alignment horizontal="left" vertical="top"/>
      <protection/>
    </xf>
    <xf numFmtId="0" fontId="16" fillId="33" borderId="0" xfId="60" applyFont="1" applyFill="1" applyBorder="1" applyAlignment="1">
      <alignment horizontal="center"/>
      <protection/>
    </xf>
    <xf numFmtId="0" fontId="11" fillId="0" borderId="0" xfId="60" applyAlignment="1">
      <alignment/>
      <protection/>
    </xf>
    <xf numFmtId="20" fontId="16" fillId="33" borderId="0" xfId="60" applyNumberFormat="1" applyFont="1" applyFill="1" applyBorder="1" applyAlignment="1">
      <alignment horizontal="center" vertical="top"/>
      <protection/>
    </xf>
    <xf numFmtId="0" fontId="12" fillId="42" borderId="124" xfId="60" applyFont="1" applyFill="1" applyBorder="1" applyAlignment="1">
      <alignment horizontal="center"/>
      <protection/>
    </xf>
    <xf numFmtId="0" fontId="0" fillId="0" borderId="125" xfId="0" applyBorder="1" applyAlignment="1">
      <alignment horizontal="center"/>
    </xf>
    <xf numFmtId="0" fontId="108" fillId="42" borderId="124" xfId="0" applyFont="1" applyFill="1" applyBorder="1" applyAlignment="1">
      <alignment horizontal="center"/>
    </xf>
    <xf numFmtId="0" fontId="108" fillId="42" borderId="125" xfId="0" applyFont="1" applyFill="1" applyBorder="1" applyAlignment="1">
      <alignment horizontal="center"/>
    </xf>
    <xf numFmtId="0" fontId="108" fillId="42" borderId="133" xfId="0" applyFont="1" applyFill="1" applyBorder="1" applyAlignment="1">
      <alignment horizontal="center"/>
    </xf>
    <xf numFmtId="0" fontId="18" fillId="0" borderId="34" xfId="60" applyFont="1" applyBorder="1" applyAlignment="1">
      <alignment horizontal="center" vertical="center" shrinkToFit="1"/>
      <protection/>
    </xf>
    <xf numFmtId="0" fontId="18" fillId="0" borderId="11" xfId="60" applyFont="1" applyBorder="1" applyAlignment="1">
      <alignment horizontal="center" vertical="center" shrinkToFit="1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22" fillId="0" borderId="34" xfId="60" applyFont="1" applyBorder="1" applyAlignment="1">
      <alignment horizontal="center" vertical="center" shrinkToFit="1"/>
      <protection/>
    </xf>
    <xf numFmtId="0" fontId="11" fillId="0" borderId="11" xfId="61" applyBorder="1" applyAlignment="1">
      <alignment horizontal="center" vertical="center" shrinkToFit="1"/>
      <protection/>
    </xf>
    <xf numFmtId="0" fontId="11" fillId="0" borderId="134" xfId="61" applyBorder="1" applyAlignment="1">
      <alignment horizontal="center" vertical="center" shrinkToFit="1"/>
      <protection/>
    </xf>
    <xf numFmtId="0" fontId="12" fillId="0" borderId="11" xfId="60" applyFont="1" applyBorder="1" applyAlignment="1" applyProtection="1">
      <alignment horizontal="center" vertical="center" shrinkToFit="1"/>
      <protection locked="0"/>
    </xf>
    <xf numFmtId="0" fontId="18" fillId="0" borderId="36" xfId="60" applyFont="1" applyBorder="1" applyAlignment="1">
      <alignment horizontal="center" vertical="center" shrinkToFit="1"/>
      <protection/>
    </xf>
    <xf numFmtId="0" fontId="18" fillId="0" borderId="37" xfId="60" applyFont="1" applyBorder="1" applyAlignment="1">
      <alignment horizontal="center" vertical="center" shrinkToFit="1"/>
      <protection/>
    </xf>
    <xf numFmtId="0" fontId="1" fillId="0" borderId="37" xfId="61" applyFont="1" applyBorder="1" applyAlignment="1">
      <alignment horizontal="center" vertical="center" shrinkToFit="1"/>
      <protection/>
    </xf>
    <xf numFmtId="0" fontId="1" fillId="0" borderId="38" xfId="61" applyFont="1" applyBorder="1" applyAlignment="1">
      <alignment horizontal="center" vertical="center" shrinkToFit="1"/>
      <protection/>
    </xf>
    <xf numFmtId="0" fontId="1" fillId="0" borderId="35" xfId="61" applyFont="1" applyBorder="1" applyAlignment="1">
      <alignment horizontal="center" vertical="center" shrinkToFit="1"/>
      <protection/>
    </xf>
    <xf numFmtId="20" fontId="13" fillId="0" borderId="34" xfId="60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20" fontId="13" fillId="0" borderId="36" xfId="60" applyNumberFormat="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20" fontId="13" fillId="0" borderId="37" xfId="60" applyNumberFormat="1" applyFont="1" applyBorder="1" applyAlignment="1">
      <alignment horizontal="center" vertical="center"/>
      <protection/>
    </xf>
    <xf numFmtId="20" fontId="13" fillId="0" borderId="11" xfId="60" applyNumberFormat="1" applyFont="1" applyBorder="1" applyAlignment="1">
      <alignment horizontal="center" vertical="center"/>
      <protection/>
    </xf>
    <xf numFmtId="0" fontId="22" fillId="0" borderId="36" xfId="60" applyFont="1" applyBorder="1" applyAlignment="1">
      <alignment horizontal="center" vertical="center" shrinkToFit="1"/>
      <protection/>
    </xf>
    <xf numFmtId="0" fontId="11" fillId="0" borderId="37" xfId="61" applyBorder="1" applyAlignment="1">
      <alignment horizontal="center" vertical="center" shrinkToFit="1"/>
      <protection/>
    </xf>
    <xf numFmtId="0" fontId="11" fillId="0" borderId="135" xfId="61" applyBorder="1" applyAlignment="1">
      <alignment horizontal="center" vertical="center" shrinkToFit="1"/>
      <protection/>
    </xf>
    <xf numFmtId="0" fontId="5" fillId="34" borderId="136" xfId="62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37" xfId="0" applyBorder="1" applyAlignment="1">
      <alignment vertical="center"/>
    </xf>
    <xf numFmtId="0" fontId="5" fillId="34" borderId="138" xfId="62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139" xfId="0" applyBorder="1" applyAlignment="1">
      <alignment vertical="center"/>
    </xf>
    <xf numFmtId="0" fontId="13" fillId="35" borderId="125" xfId="60" applyFont="1" applyFill="1" applyBorder="1" applyAlignment="1">
      <alignment horizontal="center"/>
      <protection/>
    </xf>
    <xf numFmtId="0" fontId="0" fillId="0" borderId="125" xfId="0" applyBorder="1" applyAlignment="1">
      <alignment/>
    </xf>
    <xf numFmtId="0" fontId="5" fillId="34" borderId="140" xfId="62" applyFont="1" applyFill="1" applyBorder="1" applyAlignment="1" applyProtection="1">
      <alignment vertical="top" textRotation="255"/>
      <protection/>
    </xf>
    <xf numFmtId="0" fontId="0" fillId="0" borderId="141" xfId="0" applyBorder="1" applyAlignment="1">
      <alignment vertical="top" textRotation="255"/>
    </xf>
    <xf numFmtId="0" fontId="0" fillId="0" borderId="142" xfId="0" applyBorder="1" applyAlignment="1">
      <alignment vertical="top" textRotation="255"/>
    </xf>
    <xf numFmtId="0" fontId="5" fillId="34" borderId="143" xfId="62" applyFont="1" applyFill="1" applyBorder="1" applyAlignment="1" applyProtection="1">
      <alignment vertical="center"/>
      <protection/>
    </xf>
    <xf numFmtId="0" fontId="0" fillId="0" borderId="43" xfId="0" applyBorder="1" applyAlignment="1">
      <alignment vertical="center"/>
    </xf>
    <xf numFmtId="0" fontId="0" fillId="0" borderId="144" xfId="0" applyBorder="1" applyAlignment="1">
      <alignment vertical="center"/>
    </xf>
    <xf numFmtId="0" fontId="5" fillId="34" borderId="42" xfId="62" applyFont="1" applyFill="1" applyBorder="1" applyAlignment="1" applyProtection="1">
      <alignment vertical="top" wrapText="1"/>
      <protection/>
    </xf>
    <xf numFmtId="0" fontId="0" fillId="0" borderId="126" xfId="0" applyBorder="1" applyAlignment="1">
      <alignment/>
    </xf>
    <xf numFmtId="0" fontId="5" fillId="34" borderId="145" xfId="62" applyFont="1" applyFill="1" applyBorder="1" applyAlignment="1" applyProtection="1">
      <alignment vertical="top" wrapText="1"/>
      <protection/>
    </xf>
    <xf numFmtId="0" fontId="11" fillId="0" borderId="38" xfId="61" applyBorder="1" applyAlignment="1">
      <alignment horizontal="center" vertical="center" shrinkToFit="1"/>
      <protection/>
    </xf>
    <xf numFmtId="0" fontId="12" fillId="0" borderId="37" xfId="60" applyFont="1" applyBorder="1" applyAlignment="1" applyProtection="1">
      <alignment horizontal="center" vertical="center" wrapText="1"/>
      <protection locked="0"/>
    </xf>
    <xf numFmtId="0" fontId="12" fillId="0" borderId="37" xfId="60" applyFont="1" applyBorder="1" applyAlignment="1" applyProtection="1">
      <alignment horizontal="center" vertical="center"/>
      <protection locked="0"/>
    </xf>
    <xf numFmtId="0" fontId="11" fillId="0" borderId="35" xfId="6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試合記録フォームｋｋｋ" xfId="62"/>
    <cellStyle name="良い" xfId="63"/>
  </cellStyles>
  <dxfs count="314"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17</xdr:row>
      <xdr:rowOff>123825</xdr:rowOff>
    </xdr:from>
    <xdr:to>
      <xdr:col>8</xdr:col>
      <xdr:colOff>209550</xdr:colOff>
      <xdr:row>18</xdr:row>
      <xdr:rowOff>171450</xdr:rowOff>
    </xdr:to>
    <xdr:sp>
      <xdr:nvSpPr>
        <xdr:cNvPr id="1" name="Freeform 1"/>
        <xdr:cNvSpPr>
          <a:spLocks/>
        </xdr:cNvSpPr>
      </xdr:nvSpPr>
      <xdr:spPr>
        <a:xfrm flipV="1">
          <a:off x="1190625" y="6124575"/>
          <a:ext cx="1533525" cy="247650"/>
        </a:xfrm>
        <a:custGeom>
          <a:pathLst>
            <a:path h="20" w="75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219075</xdr:colOff>
      <xdr:row>18</xdr:row>
      <xdr:rowOff>171450</xdr:rowOff>
    </xdr:to>
    <xdr:sp>
      <xdr:nvSpPr>
        <xdr:cNvPr id="2" name="Freeform 2"/>
        <xdr:cNvSpPr>
          <a:spLocks/>
        </xdr:cNvSpPr>
      </xdr:nvSpPr>
      <xdr:spPr>
        <a:xfrm flipV="1">
          <a:off x="4305300" y="6124575"/>
          <a:ext cx="1514475" cy="247650"/>
        </a:xfrm>
        <a:custGeom>
          <a:pathLst>
            <a:path h="20" w="75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9525</xdr:rowOff>
    </xdr:from>
    <xdr:to>
      <xdr:col>13</xdr:col>
      <xdr:colOff>190500</xdr:colOff>
      <xdr:row>6</xdr:row>
      <xdr:rowOff>123825</xdr:rowOff>
    </xdr:to>
    <xdr:sp>
      <xdr:nvSpPr>
        <xdr:cNvPr id="3" name="Freeform 3"/>
        <xdr:cNvSpPr>
          <a:spLocks/>
        </xdr:cNvSpPr>
      </xdr:nvSpPr>
      <xdr:spPr>
        <a:xfrm flipV="1">
          <a:off x="2714625" y="1438275"/>
          <a:ext cx="1543050" cy="285750"/>
        </a:xfrm>
        <a:custGeom>
          <a:pathLst>
            <a:path h="20" w="75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571500</xdr:rowOff>
    </xdr:from>
    <xdr:to>
      <xdr:col>16</xdr:col>
      <xdr:colOff>200025</xdr:colOff>
      <xdr:row>7</xdr:row>
      <xdr:rowOff>133350</xdr:rowOff>
    </xdr:to>
    <xdr:sp>
      <xdr:nvSpPr>
        <xdr:cNvPr id="4" name="Freeform 4"/>
        <xdr:cNvSpPr>
          <a:spLocks/>
        </xdr:cNvSpPr>
      </xdr:nvSpPr>
      <xdr:spPr>
        <a:xfrm>
          <a:off x="1962150" y="1219200"/>
          <a:ext cx="3095625" cy="80962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11</xdr:row>
      <xdr:rowOff>161925</xdr:rowOff>
    </xdr:from>
    <xdr:to>
      <xdr:col>5</xdr:col>
      <xdr:colOff>180975</xdr:colOff>
      <xdr:row>14</xdr:row>
      <xdr:rowOff>9525</xdr:rowOff>
    </xdr:to>
    <xdr:sp>
      <xdr:nvSpPr>
        <xdr:cNvPr id="5" name="Freeform 5"/>
        <xdr:cNvSpPr>
          <a:spLocks/>
        </xdr:cNvSpPr>
      </xdr:nvSpPr>
      <xdr:spPr>
        <a:xfrm>
          <a:off x="771525" y="2705100"/>
          <a:ext cx="7524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11</xdr:row>
      <xdr:rowOff>161925</xdr:rowOff>
    </xdr:from>
    <xdr:to>
      <xdr:col>9</xdr:col>
      <xdr:colOff>171450</xdr:colOff>
      <xdr:row>14</xdr:row>
      <xdr:rowOff>9525</xdr:rowOff>
    </xdr:to>
    <xdr:sp>
      <xdr:nvSpPr>
        <xdr:cNvPr id="6" name="Freeform 6"/>
        <xdr:cNvSpPr>
          <a:spLocks/>
        </xdr:cNvSpPr>
      </xdr:nvSpPr>
      <xdr:spPr>
        <a:xfrm>
          <a:off x="2343150" y="2705100"/>
          <a:ext cx="7524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190500</xdr:colOff>
      <xdr:row>14</xdr:row>
      <xdr:rowOff>9525</xdr:rowOff>
    </xdr:to>
    <xdr:sp>
      <xdr:nvSpPr>
        <xdr:cNvPr id="7" name="Freeform 7"/>
        <xdr:cNvSpPr>
          <a:spLocks/>
        </xdr:cNvSpPr>
      </xdr:nvSpPr>
      <xdr:spPr>
        <a:xfrm>
          <a:off x="3886200" y="2705100"/>
          <a:ext cx="7905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190500</xdr:colOff>
      <xdr:row>11</xdr:row>
      <xdr:rowOff>161925</xdr:rowOff>
    </xdr:from>
    <xdr:to>
      <xdr:col>19</xdr:col>
      <xdr:colOff>200025</xdr:colOff>
      <xdr:row>14</xdr:row>
      <xdr:rowOff>9525</xdr:rowOff>
    </xdr:to>
    <xdr:sp>
      <xdr:nvSpPr>
        <xdr:cNvPr id="8" name="Freeform 8"/>
        <xdr:cNvSpPr>
          <a:spLocks/>
        </xdr:cNvSpPr>
      </xdr:nvSpPr>
      <xdr:spPr>
        <a:xfrm>
          <a:off x="5419725" y="2705100"/>
          <a:ext cx="7524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190500</xdr:colOff>
      <xdr:row>11</xdr:row>
      <xdr:rowOff>142875</xdr:rowOff>
    </xdr:to>
    <xdr:sp>
      <xdr:nvSpPr>
        <xdr:cNvPr id="9" name="Freeform 9"/>
        <xdr:cNvSpPr>
          <a:spLocks/>
        </xdr:cNvSpPr>
      </xdr:nvSpPr>
      <xdr:spPr>
        <a:xfrm>
          <a:off x="4295775" y="2019300"/>
          <a:ext cx="1495425" cy="666750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123825</xdr:rowOff>
    </xdr:from>
    <xdr:to>
      <xdr:col>8</xdr:col>
      <xdr:colOff>171450</xdr:colOff>
      <xdr:row>11</xdr:row>
      <xdr:rowOff>142875</xdr:rowOff>
    </xdr:to>
    <xdr:sp>
      <xdr:nvSpPr>
        <xdr:cNvPr id="10" name="Freeform 10"/>
        <xdr:cNvSpPr>
          <a:spLocks/>
        </xdr:cNvSpPr>
      </xdr:nvSpPr>
      <xdr:spPr>
        <a:xfrm>
          <a:off x="1190625" y="2019300"/>
          <a:ext cx="1495425" cy="666750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0</xdr:rowOff>
    </xdr:from>
    <xdr:to>
      <xdr:col>21</xdr:col>
      <xdr:colOff>0</xdr:colOff>
      <xdr:row>31</xdr:row>
      <xdr:rowOff>276225</xdr:rowOff>
    </xdr:to>
    <xdr:grpSp>
      <xdr:nvGrpSpPr>
        <xdr:cNvPr id="11" name="グループ化 36"/>
        <xdr:cNvGrpSpPr>
          <a:grpSpLocks/>
        </xdr:cNvGrpSpPr>
      </xdr:nvGrpSpPr>
      <xdr:grpSpPr>
        <a:xfrm>
          <a:off x="2981325" y="8543925"/>
          <a:ext cx="3733800" cy="1952625"/>
          <a:chOff x="3455459" y="8153406"/>
          <a:chExt cx="4363315" cy="1967459"/>
        </a:xfrm>
        <a:solidFill>
          <a:srgbClr val="FFFFFF"/>
        </a:solidFill>
      </xdr:grpSpPr>
      <xdr:sp>
        <xdr:nvSpPr>
          <xdr:cNvPr id="12" name="テキスト ボックス 37"/>
          <xdr:cNvSpPr txBox="1">
            <a:spLocks noChangeArrowheads="1"/>
          </xdr:cNvSpPr>
        </xdr:nvSpPr>
        <xdr:spPr>
          <a:xfrm>
            <a:off x="3455459" y="815340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第①試合敗者</a:t>
            </a:r>
          </a:p>
        </xdr:txBody>
      </xdr:sp>
      <xdr:sp>
        <xdr:nvSpPr>
          <xdr:cNvPr id="13" name="テキスト ボックス 38"/>
          <xdr:cNvSpPr txBox="1">
            <a:spLocks noChangeArrowheads="1"/>
          </xdr:cNvSpPr>
        </xdr:nvSpPr>
        <xdr:spPr>
          <a:xfrm>
            <a:off x="5235692" y="815340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第②試合敗者</a:t>
            </a:r>
          </a:p>
        </xdr:txBody>
      </xdr:sp>
      <xdr:sp>
        <xdr:nvSpPr>
          <xdr:cNvPr id="14" name="テキスト ボックス 39"/>
          <xdr:cNvSpPr txBox="1">
            <a:spLocks noChangeArrowheads="1"/>
          </xdr:cNvSpPr>
        </xdr:nvSpPr>
        <xdr:spPr>
          <a:xfrm>
            <a:off x="3465276" y="9497180"/>
            <a:ext cx="880299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第⑦試合敗者</a:t>
            </a:r>
          </a:p>
        </xdr:txBody>
      </xdr:sp>
      <xdr:sp>
        <xdr:nvSpPr>
          <xdr:cNvPr id="15" name="テキスト ボックス 40"/>
          <xdr:cNvSpPr txBox="1">
            <a:spLocks noChangeArrowheads="1"/>
          </xdr:cNvSpPr>
        </xdr:nvSpPr>
        <xdr:spPr>
          <a:xfrm>
            <a:off x="5235692" y="9497180"/>
            <a:ext cx="880299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第⑧試合敗者</a:t>
            </a:r>
          </a:p>
        </xdr:txBody>
      </xdr:sp>
      <xdr:sp>
        <xdr:nvSpPr>
          <xdr:cNvPr id="16" name="テキスト ボックス 41"/>
          <xdr:cNvSpPr txBox="1">
            <a:spLocks noChangeArrowheads="1"/>
          </xdr:cNvSpPr>
        </xdr:nvSpPr>
        <xdr:spPr>
          <a:xfrm>
            <a:off x="3465276" y="881545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第①試合勝者</a:t>
            </a:r>
          </a:p>
        </xdr:txBody>
      </xdr:sp>
      <xdr:sp>
        <xdr:nvSpPr>
          <xdr:cNvPr id="17" name="テキスト ボックス 42"/>
          <xdr:cNvSpPr txBox="1">
            <a:spLocks noChangeArrowheads="1"/>
          </xdr:cNvSpPr>
        </xdr:nvSpPr>
        <xdr:spPr>
          <a:xfrm>
            <a:off x="5235692" y="881545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第②試合勝者</a:t>
            </a:r>
          </a:p>
        </xdr:txBody>
      </xdr:sp>
      <xdr:sp>
        <xdr:nvSpPr>
          <xdr:cNvPr id="18" name="テキスト ボックス 43"/>
          <xdr:cNvSpPr txBox="1">
            <a:spLocks noChangeArrowheads="1"/>
          </xdr:cNvSpPr>
        </xdr:nvSpPr>
        <xdr:spPr>
          <a:xfrm>
            <a:off x="3465276" y="9142054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第③試合勝者</a:t>
            </a:r>
          </a:p>
        </xdr:txBody>
      </xdr:sp>
      <xdr:sp>
        <xdr:nvSpPr>
          <xdr:cNvPr id="19" name="テキスト ボックス 44"/>
          <xdr:cNvSpPr txBox="1">
            <a:spLocks noChangeArrowheads="1"/>
          </xdr:cNvSpPr>
        </xdr:nvSpPr>
        <xdr:spPr>
          <a:xfrm>
            <a:off x="5235692" y="9142054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第④試合勝者</a:t>
            </a:r>
          </a:p>
        </xdr:txBody>
      </xdr:sp>
      <xdr:sp>
        <xdr:nvSpPr>
          <xdr:cNvPr id="20" name="テキスト ボックス 45"/>
          <xdr:cNvSpPr txBox="1">
            <a:spLocks noChangeArrowheads="1"/>
          </xdr:cNvSpPr>
        </xdr:nvSpPr>
        <xdr:spPr>
          <a:xfrm>
            <a:off x="3465276" y="9880835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第⑦試合勝者</a:t>
            </a:r>
          </a:p>
        </xdr:txBody>
      </xdr:sp>
      <xdr:sp>
        <xdr:nvSpPr>
          <xdr:cNvPr id="21" name="テキスト ボックス 46"/>
          <xdr:cNvSpPr txBox="1">
            <a:spLocks noChangeArrowheads="1"/>
          </xdr:cNvSpPr>
        </xdr:nvSpPr>
        <xdr:spPr>
          <a:xfrm>
            <a:off x="5235692" y="9880835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第⑧試合勝者</a:t>
            </a:r>
          </a:p>
        </xdr:txBody>
      </xdr:sp>
      <xdr:sp>
        <xdr:nvSpPr>
          <xdr:cNvPr id="22" name="テキスト ボックス 47"/>
          <xdr:cNvSpPr txBox="1">
            <a:spLocks noChangeArrowheads="1"/>
          </xdr:cNvSpPr>
        </xdr:nvSpPr>
        <xdr:spPr>
          <a:xfrm>
            <a:off x="3465276" y="8489350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第③試合敗者</a:t>
            </a:r>
          </a:p>
        </xdr:txBody>
      </xdr:sp>
      <xdr:sp>
        <xdr:nvSpPr>
          <xdr:cNvPr id="23" name="テキスト ボックス 48"/>
          <xdr:cNvSpPr txBox="1">
            <a:spLocks noChangeArrowheads="1"/>
          </xdr:cNvSpPr>
        </xdr:nvSpPr>
        <xdr:spPr>
          <a:xfrm>
            <a:off x="5235692" y="8489350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第④試合敗者</a:t>
            </a:r>
          </a:p>
        </xdr:txBody>
      </xdr:sp>
      <xdr:sp>
        <xdr:nvSpPr>
          <xdr:cNvPr id="24" name="テキスト ボックス 49"/>
          <xdr:cNvSpPr txBox="1">
            <a:spLocks noChangeArrowheads="1"/>
          </xdr:cNvSpPr>
        </xdr:nvSpPr>
        <xdr:spPr>
          <a:xfrm>
            <a:off x="6077811" y="8815456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第①試合敗者</a:t>
            </a:r>
          </a:p>
        </xdr:txBody>
      </xdr:sp>
      <xdr:sp>
        <xdr:nvSpPr>
          <xdr:cNvPr id="25" name="テキスト ボックス 50"/>
          <xdr:cNvSpPr txBox="1">
            <a:spLocks noChangeArrowheads="1"/>
          </xdr:cNvSpPr>
        </xdr:nvSpPr>
        <xdr:spPr>
          <a:xfrm>
            <a:off x="6909023" y="881545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第②試合敗者</a:t>
            </a:r>
          </a:p>
        </xdr:txBody>
      </xdr:sp>
      <xdr:sp>
        <xdr:nvSpPr>
          <xdr:cNvPr id="26" name="テキスト ボックス 51"/>
          <xdr:cNvSpPr txBox="1">
            <a:spLocks noChangeArrowheads="1"/>
          </xdr:cNvSpPr>
        </xdr:nvSpPr>
        <xdr:spPr>
          <a:xfrm>
            <a:off x="6077811" y="9142054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第③試合敗者</a:t>
            </a:r>
          </a:p>
        </xdr:txBody>
      </xdr:sp>
      <xdr:sp>
        <xdr:nvSpPr>
          <xdr:cNvPr id="27" name="テキスト ボックス 52"/>
          <xdr:cNvSpPr txBox="1">
            <a:spLocks noChangeArrowheads="1"/>
          </xdr:cNvSpPr>
        </xdr:nvSpPr>
        <xdr:spPr>
          <a:xfrm>
            <a:off x="6909023" y="9142054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第④試合敗者</a:t>
            </a:r>
          </a:p>
        </xdr:txBody>
      </xdr:sp>
      <xdr:sp>
        <xdr:nvSpPr>
          <xdr:cNvPr id="28" name="テキスト ボックス 53"/>
          <xdr:cNvSpPr txBox="1">
            <a:spLocks noChangeArrowheads="1"/>
          </xdr:cNvSpPr>
        </xdr:nvSpPr>
        <xdr:spPr>
          <a:xfrm>
            <a:off x="6086538" y="8153406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第①試合勝者</a:t>
            </a:r>
          </a:p>
        </xdr:txBody>
      </xdr:sp>
      <xdr:sp>
        <xdr:nvSpPr>
          <xdr:cNvPr id="29" name="テキスト ボックス 54"/>
          <xdr:cNvSpPr txBox="1">
            <a:spLocks noChangeArrowheads="1"/>
          </xdr:cNvSpPr>
        </xdr:nvSpPr>
        <xdr:spPr>
          <a:xfrm>
            <a:off x="6918840" y="815340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第②試合勝者</a:t>
            </a:r>
          </a:p>
        </xdr:txBody>
      </xdr:sp>
      <xdr:sp>
        <xdr:nvSpPr>
          <xdr:cNvPr id="30" name="テキスト ボックス 55"/>
          <xdr:cNvSpPr txBox="1">
            <a:spLocks noChangeArrowheads="1"/>
          </xdr:cNvSpPr>
        </xdr:nvSpPr>
        <xdr:spPr>
          <a:xfrm>
            <a:off x="6086538" y="8489350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第③試合勝者</a:t>
            </a:r>
          </a:p>
        </xdr:txBody>
      </xdr:sp>
      <xdr:sp>
        <xdr:nvSpPr>
          <xdr:cNvPr id="31" name="テキスト ボックス 56"/>
          <xdr:cNvSpPr txBox="1">
            <a:spLocks noChangeArrowheads="1"/>
          </xdr:cNvSpPr>
        </xdr:nvSpPr>
        <xdr:spPr>
          <a:xfrm>
            <a:off x="6918840" y="8489350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第④試合勝者</a:t>
            </a:r>
          </a:p>
        </xdr:txBody>
      </xdr:sp>
      <xdr:sp>
        <xdr:nvSpPr>
          <xdr:cNvPr id="32" name="テキスト ボックス 57"/>
          <xdr:cNvSpPr txBox="1">
            <a:spLocks noChangeArrowheads="1"/>
          </xdr:cNvSpPr>
        </xdr:nvSpPr>
        <xdr:spPr>
          <a:xfrm>
            <a:off x="6086538" y="9880835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第⑦試合敗者</a:t>
            </a:r>
          </a:p>
        </xdr:txBody>
      </xdr:sp>
      <xdr:sp>
        <xdr:nvSpPr>
          <xdr:cNvPr id="33" name="テキスト ボックス 58"/>
          <xdr:cNvSpPr txBox="1">
            <a:spLocks noChangeArrowheads="1"/>
          </xdr:cNvSpPr>
        </xdr:nvSpPr>
        <xdr:spPr>
          <a:xfrm>
            <a:off x="6918840" y="9880835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第⑧試合敗者</a:t>
            </a:r>
          </a:p>
        </xdr:txBody>
      </xdr:sp>
      <xdr:sp>
        <xdr:nvSpPr>
          <xdr:cNvPr id="34" name="テキスト ボックス 59"/>
          <xdr:cNvSpPr txBox="1">
            <a:spLocks noChangeArrowheads="1"/>
          </xdr:cNvSpPr>
        </xdr:nvSpPr>
        <xdr:spPr>
          <a:xfrm>
            <a:off x="6096355" y="9497180"/>
            <a:ext cx="870481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第⑦試合勝者</a:t>
            </a:r>
          </a:p>
        </xdr:txBody>
      </xdr:sp>
      <xdr:sp>
        <xdr:nvSpPr>
          <xdr:cNvPr id="35" name="テキスト ボックス 60"/>
          <xdr:cNvSpPr txBox="1">
            <a:spLocks noChangeArrowheads="1"/>
          </xdr:cNvSpPr>
        </xdr:nvSpPr>
        <xdr:spPr>
          <a:xfrm>
            <a:off x="6938475" y="9497180"/>
            <a:ext cx="880299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第⑧試合勝者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17</xdr:row>
      <xdr:rowOff>123825</xdr:rowOff>
    </xdr:from>
    <xdr:to>
      <xdr:col>8</xdr:col>
      <xdr:colOff>209550</xdr:colOff>
      <xdr:row>18</xdr:row>
      <xdr:rowOff>171450</xdr:rowOff>
    </xdr:to>
    <xdr:sp>
      <xdr:nvSpPr>
        <xdr:cNvPr id="1" name="Freeform 1"/>
        <xdr:cNvSpPr>
          <a:spLocks/>
        </xdr:cNvSpPr>
      </xdr:nvSpPr>
      <xdr:spPr>
        <a:xfrm flipV="1">
          <a:off x="1190625" y="5838825"/>
          <a:ext cx="1533525" cy="247650"/>
        </a:xfrm>
        <a:custGeom>
          <a:pathLst>
            <a:path h="20" w="75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17</xdr:row>
      <xdr:rowOff>123825</xdr:rowOff>
    </xdr:from>
    <xdr:to>
      <xdr:col>18</xdr:col>
      <xdr:colOff>219075</xdr:colOff>
      <xdr:row>18</xdr:row>
      <xdr:rowOff>171450</xdr:rowOff>
    </xdr:to>
    <xdr:sp>
      <xdr:nvSpPr>
        <xdr:cNvPr id="2" name="Freeform 2"/>
        <xdr:cNvSpPr>
          <a:spLocks/>
        </xdr:cNvSpPr>
      </xdr:nvSpPr>
      <xdr:spPr>
        <a:xfrm flipV="1">
          <a:off x="4305300" y="5838825"/>
          <a:ext cx="1514475" cy="247650"/>
        </a:xfrm>
        <a:custGeom>
          <a:pathLst>
            <a:path h="20" w="75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9525</xdr:rowOff>
    </xdr:from>
    <xdr:to>
      <xdr:col>13</xdr:col>
      <xdr:colOff>190500</xdr:colOff>
      <xdr:row>6</xdr:row>
      <xdr:rowOff>123825</xdr:rowOff>
    </xdr:to>
    <xdr:sp>
      <xdr:nvSpPr>
        <xdr:cNvPr id="3" name="Freeform 3"/>
        <xdr:cNvSpPr>
          <a:spLocks/>
        </xdr:cNvSpPr>
      </xdr:nvSpPr>
      <xdr:spPr>
        <a:xfrm flipV="1">
          <a:off x="2714625" y="1438275"/>
          <a:ext cx="1543050" cy="285750"/>
        </a:xfrm>
        <a:custGeom>
          <a:pathLst>
            <a:path h="20" w="75">
              <a:moveTo>
                <a:pt x="0" y="20"/>
              </a:moveTo>
              <a:lnTo>
                <a:pt x="0" y="0"/>
              </a:lnTo>
              <a:lnTo>
                <a:pt x="75" y="0"/>
              </a:lnTo>
              <a:lnTo>
                <a:pt x="75" y="19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571500</xdr:rowOff>
    </xdr:from>
    <xdr:to>
      <xdr:col>16</xdr:col>
      <xdr:colOff>200025</xdr:colOff>
      <xdr:row>7</xdr:row>
      <xdr:rowOff>133350</xdr:rowOff>
    </xdr:to>
    <xdr:sp>
      <xdr:nvSpPr>
        <xdr:cNvPr id="4" name="Freeform 4"/>
        <xdr:cNvSpPr>
          <a:spLocks/>
        </xdr:cNvSpPr>
      </xdr:nvSpPr>
      <xdr:spPr>
        <a:xfrm>
          <a:off x="1962150" y="1219200"/>
          <a:ext cx="3095625" cy="80962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11</xdr:row>
      <xdr:rowOff>161925</xdr:rowOff>
    </xdr:from>
    <xdr:to>
      <xdr:col>5</xdr:col>
      <xdr:colOff>180975</xdr:colOff>
      <xdr:row>14</xdr:row>
      <xdr:rowOff>9525</xdr:rowOff>
    </xdr:to>
    <xdr:sp>
      <xdr:nvSpPr>
        <xdr:cNvPr id="5" name="Freeform 5"/>
        <xdr:cNvSpPr>
          <a:spLocks/>
        </xdr:cNvSpPr>
      </xdr:nvSpPr>
      <xdr:spPr>
        <a:xfrm>
          <a:off x="771525" y="2705100"/>
          <a:ext cx="7524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11</xdr:row>
      <xdr:rowOff>161925</xdr:rowOff>
    </xdr:from>
    <xdr:to>
      <xdr:col>9</xdr:col>
      <xdr:colOff>171450</xdr:colOff>
      <xdr:row>14</xdr:row>
      <xdr:rowOff>9525</xdr:rowOff>
    </xdr:to>
    <xdr:sp>
      <xdr:nvSpPr>
        <xdr:cNvPr id="6" name="Freeform 6"/>
        <xdr:cNvSpPr>
          <a:spLocks/>
        </xdr:cNvSpPr>
      </xdr:nvSpPr>
      <xdr:spPr>
        <a:xfrm>
          <a:off x="2343150" y="2705100"/>
          <a:ext cx="7524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161925</xdr:rowOff>
    </xdr:from>
    <xdr:to>
      <xdr:col>15</xdr:col>
      <xdr:colOff>190500</xdr:colOff>
      <xdr:row>14</xdr:row>
      <xdr:rowOff>9525</xdr:rowOff>
    </xdr:to>
    <xdr:sp>
      <xdr:nvSpPr>
        <xdr:cNvPr id="7" name="Freeform 7"/>
        <xdr:cNvSpPr>
          <a:spLocks/>
        </xdr:cNvSpPr>
      </xdr:nvSpPr>
      <xdr:spPr>
        <a:xfrm>
          <a:off x="3886200" y="2705100"/>
          <a:ext cx="7905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190500</xdr:colOff>
      <xdr:row>11</xdr:row>
      <xdr:rowOff>161925</xdr:rowOff>
    </xdr:from>
    <xdr:to>
      <xdr:col>19</xdr:col>
      <xdr:colOff>200025</xdr:colOff>
      <xdr:row>14</xdr:row>
      <xdr:rowOff>9525</xdr:rowOff>
    </xdr:to>
    <xdr:sp>
      <xdr:nvSpPr>
        <xdr:cNvPr id="8" name="Freeform 8"/>
        <xdr:cNvSpPr>
          <a:spLocks/>
        </xdr:cNvSpPr>
      </xdr:nvSpPr>
      <xdr:spPr>
        <a:xfrm>
          <a:off x="5419725" y="2705100"/>
          <a:ext cx="752475" cy="676275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123825</xdr:rowOff>
    </xdr:from>
    <xdr:to>
      <xdr:col>18</xdr:col>
      <xdr:colOff>190500</xdr:colOff>
      <xdr:row>11</xdr:row>
      <xdr:rowOff>142875</xdr:rowOff>
    </xdr:to>
    <xdr:sp>
      <xdr:nvSpPr>
        <xdr:cNvPr id="9" name="Freeform 9"/>
        <xdr:cNvSpPr>
          <a:spLocks/>
        </xdr:cNvSpPr>
      </xdr:nvSpPr>
      <xdr:spPr>
        <a:xfrm>
          <a:off x="4295775" y="2019300"/>
          <a:ext cx="1495425" cy="666750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123825</xdr:rowOff>
    </xdr:from>
    <xdr:to>
      <xdr:col>8</xdr:col>
      <xdr:colOff>171450</xdr:colOff>
      <xdr:row>11</xdr:row>
      <xdr:rowOff>142875</xdr:rowOff>
    </xdr:to>
    <xdr:sp>
      <xdr:nvSpPr>
        <xdr:cNvPr id="10" name="Freeform 10"/>
        <xdr:cNvSpPr>
          <a:spLocks/>
        </xdr:cNvSpPr>
      </xdr:nvSpPr>
      <xdr:spPr>
        <a:xfrm>
          <a:off x="1190625" y="2019300"/>
          <a:ext cx="1495425" cy="666750"/>
        </a:xfrm>
        <a:custGeom>
          <a:pathLst>
            <a:path h="127" w="105">
              <a:moveTo>
                <a:pt x="0" y="127"/>
              </a:moveTo>
              <a:lnTo>
                <a:pt x="0" y="0"/>
              </a:lnTo>
              <a:lnTo>
                <a:pt x="105" y="0"/>
              </a:lnTo>
              <a:lnTo>
                <a:pt x="105" y="127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0</xdr:rowOff>
    </xdr:from>
    <xdr:to>
      <xdr:col>21</xdr:col>
      <xdr:colOff>0</xdr:colOff>
      <xdr:row>31</xdr:row>
      <xdr:rowOff>276225</xdr:rowOff>
    </xdr:to>
    <xdr:grpSp>
      <xdr:nvGrpSpPr>
        <xdr:cNvPr id="11" name="グループ化 36"/>
        <xdr:cNvGrpSpPr>
          <a:grpSpLocks/>
        </xdr:cNvGrpSpPr>
      </xdr:nvGrpSpPr>
      <xdr:grpSpPr>
        <a:xfrm>
          <a:off x="2981325" y="8258175"/>
          <a:ext cx="3733800" cy="1952625"/>
          <a:chOff x="3455459" y="8153406"/>
          <a:chExt cx="4363315" cy="1967459"/>
        </a:xfrm>
        <a:solidFill>
          <a:srgbClr val="FFFFFF"/>
        </a:solidFill>
      </xdr:grpSpPr>
      <xdr:sp>
        <xdr:nvSpPr>
          <xdr:cNvPr id="12" name="テキスト ボックス 37"/>
          <xdr:cNvSpPr txBox="1">
            <a:spLocks noChangeArrowheads="1"/>
          </xdr:cNvSpPr>
        </xdr:nvSpPr>
        <xdr:spPr>
          <a:xfrm>
            <a:off x="3455459" y="815340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第①試合敗者</a:t>
            </a:r>
          </a:p>
        </xdr:txBody>
      </xdr:sp>
      <xdr:sp>
        <xdr:nvSpPr>
          <xdr:cNvPr id="13" name="テキスト ボックス 38"/>
          <xdr:cNvSpPr txBox="1">
            <a:spLocks noChangeArrowheads="1"/>
          </xdr:cNvSpPr>
        </xdr:nvSpPr>
        <xdr:spPr>
          <a:xfrm>
            <a:off x="5235692" y="815340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第②試合敗者</a:t>
            </a:r>
          </a:p>
        </xdr:txBody>
      </xdr:sp>
      <xdr:sp>
        <xdr:nvSpPr>
          <xdr:cNvPr id="14" name="テキスト ボックス 39"/>
          <xdr:cNvSpPr txBox="1">
            <a:spLocks noChangeArrowheads="1"/>
          </xdr:cNvSpPr>
        </xdr:nvSpPr>
        <xdr:spPr>
          <a:xfrm>
            <a:off x="3465276" y="9497180"/>
            <a:ext cx="880299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第⑦試合敗者</a:t>
            </a:r>
          </a:p>
        </xdr:txBody>
      </xdr:sp>
      <xdr:sp>
        <xdr:nvSpPr>
          <xdr:cNvPr id="15" name="テキスト ボックス 40"/>
          <xdr:cNvSpPr txBox="1">
            <a:spLocks noChangeArrowheads="1"/>
          </xdr:cNvSpPr>
        </xdr:nvSpPr>
        <xdr:spPr>
          <a:xfrm>
            <a:off x="5235692" y="9497180"/>
            <a:ext cx="880299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第⑧試合敗者</a:t>
            </a:r>
          </a:p>
        </xdr:txBody>
      </xdr:sp>
      <xdr:sp>
        <xdr:nvSpPr>
          <xdr:cNvPr id="16" name="テキスト ボックス 41"/>
          <xdr:cNvSpPr txBox="1">
            <a:spLocks noChangeArrowheads="1"/>
          </xdr:cNvSpPr>
        </xdr:nvSpPr>
        <xdr:spPr>
          <a:xfrm>
            <a:off x="3465276" y="881545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第①試合勝者</a:t>
            </a:r>
          </a:p>
        </xdr:txBody>
      </xdr:sp>
      <xdr:sp>
        <xdr:nvSpPr>
          <xdr:cNvPr id="17" name="テキスト ボックス 42"/>
          <xdr:cNvSpPr txBox="1">
            <a:spLocks noChangeArrowheads="1"/>
          </xdr:cNvSpPr>
        </xdr:nvSpPr>
        <xdr:spPr>
          <a:xfrm>
            <a:off x="5235692" y="881545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第②試合勝者</a:t>
            </a:r>
          </a:p>
        </xdr:txBody>
      </xdr:sp>
      <xdr:sp>
        <xdr:nvSpPr>
          <xdr:cNvPr id="18" name="テキスト ボックス 43"/>
          <xdr:cNvSpPr txBox="1">
            <a:spLocks noChangeArrowheads="1"/>
          </xdr:cNvSpPr>
        </xdr:nvSpPr>
        <xdr:spPr>
          <a:xfrm>
            <a:off x="3465276" y="9142054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第③試合勝者</a:t>
            </a:r>
          </a:p>
        </xdr:txBody>
      </xdr:sp>
      <xdr:sp>
        <xdr:nvSpPr>
          <xdr:cNvPr id="19" name="テキスト ボックス 44"/>
          <xdr:cNvSpPr txBox="1">
            <a:spLocks noChangeArrowheads="1"/>
          </xdr:cNvSpPr>
        </xdr:nvSpPr>
        <xdr:spPr>
          <a:xfrm>
            <a:off x="5235692" y="9142054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第④試合勝者</a:t>
            </a:r>
          </a:p>
        </xdr:txBody>
      </xdr:sp>
      <xdr:sp>
        <xdr:nvSpPr>
          <xdr:cNvPr id="20" name="テキスト ボックス 45"/>
          <xdr:cNvSpPr txBox="1">
            <a:spLocks noChangeArrowheads="1"/>
          </xdr:cNvSpPr>
        </xdr:nvSpPr>
        <xdr:spPr>
          <a:xfrm>
            <a:off x="3465276" y="9880835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第⑦試合勝者</a:t>
            </a:r>
          </a:p>
        </xdr:txBody>
      </xdr:sp>
      <xdr:sp>
        <xdr:nvSpPr>
          <xdr:cNvPr id="21" name="テキスト ボックス 46"/>
          <xdr:cNvSpPr txBox="1">
            <a:spLocks noChangeArrowheads="1"/>
          </xdr:cNvSpPr>
        </xdr:nvSpPr>
        <xdr:spPr>
          <a:xfrm>
            <a:off x="5235692" y="9880835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第⑧試合勝者</a:t>
            </a:r>
          </a:p>
        </xdr:txBody>
      </xdr:sp>
      <xdr:sp>
        <xdr:nvSpPr>
          <xdr:cNvPr id="22" name="テキスト ボックス 47"/>
          <xdr:cNvSpPr txBox="1">
            <a:spLocks noChangeArrowheads="1"/>
          </xdr:cNvSpPr>
        </xdr:nvSpPr>
        <xdr:spPr>
          <a:xfrm>
            <a:off x="3465276" y="8489350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第③試合敗者</a:t>
            </a:r>
          </a:p>
        </xdr:txBody>
      </xdr:sp>
      <xdr:sp>
        <xdr:nvSpPr>
          <xdr:cNvPr id="23" name="テキスト ボックス 48"/>
          <xdr:cNvSpPr txBox="1">
            <a:spLocks noChangeArrowheads="1"/>
          </xdr:cNvSpPr>
        </xdr:nvSpPr>
        <xdr:spPr>
          <a:xfrm>
            <a:off x="5235692" y="8489350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第④試合敗者</a:t>
            </a:r>
          </a:p>
        </xdr:txBody>
      </xdr:sp>
      <xdr:sp>
        <xdr:nvSpPr>
          <xdr:cNvPr id="24" name="テキスト ボックス 49"/>
          <xdr:cNvSpPr txBox="1">
            <a:spLocks noChangeArrowheads="1"/>
          </xdr:cNvSpPr>
        </xdr:nvSpPr>
        <xdr:spPr>
          <a:xfrm>
            <a:off x="6077811" y="8815456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第①試合敗者</a:t>
            </a:r>
          </a:p>
        </xdr:txBody>
      </xdr:sp>
      <xdr:sp>
        <xdr:nvSpPr>
          <xdr:cNvPr id="25" name="テキスト ボックス 50"/>
          <xdr:cNvSpPr txBox="1">
            <a:spLocks noChangeArrowheads="1"/>
          </xdr:cNvSpPr>
        </xdr:nvSpPr>
        <xdr:spPr>
          <a:xfrm>
            <a:off x="6909023" y="881545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第②試合敗者</a:t>
            </a:r>
          </a:p>
        </xdr:txBody>
      </xdr:sp>
      <xdr:sp>
        <xdr:nvSpPr>
          <xdr:cNvPr id="26" name="テキスト ボックス 51"/>
          <xdr:cNvSpPr txBox="1">
            <a:spLocks noChangeArrowheads="1"/>
          </xdr:cNvSpPr>
        </xdr:nvSpPr>
        <xdr:spPr>
          <a:xfrm>
            <a:off x="6077811" y="9142054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第③試合敗者</a:t>
            </a:r>
          </a:p>
        </xdr:txBody>
      </xdr:sp>
      <xdr:sp>
        <xdr:nvSpPr>
          <xdr:cNvPr id="27" name="テキスト ボックス 52"/>
          <xdr:cNvSpPr txBox="1">
            <a:spLocks noChangeArrowheads="1"/>
          </xdr:cNvSpPr>
        </xdr:nvSpPr>
        <xdr:spPr>
          <a:xfrm>
            <a:off x="6909023" y="9142054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第④試合敗者</a:t>
            </a:r>
          </a:p>
        </xdr:txBody>
      </xdr:sp>
      <xdr:sp>
        <xdr:nvSpPr>
          <xdr:cNvPr id="28" name="テキスト ボックス 53"/>
          <xdr:cNvSpPr txBox="1">
            <a:spLocks noChangeArrowheads="1"/>
          </xdr:cNvSpPr>
        </xdr:nvSpPr>
        <xdr:spPr>
          <a:xfrm>
            <a:off x="6086538" y="8153406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第①試合勝者</a:t>
            </a:r>
          </a:p>
        </xdr:txBody>
      </xdr:sp>
      <xdr:sp>
        <xdr:nvSpPr>
          <xdr:cNvPr id="29" name="テキスト ボックス 54"/>
          <xdr:cNvSpPr txBox="1">
            <a:spLocks noChangeArrowheads="1"/>
          </xdr:cNvSpPr>
        </xdr:nvSpPr>
        <xdr:spPr>
          <a:xfrm>
            <a:off x="6918840" y="8153406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第②試合勝者</a:t>
            </a:r>
          </a:p>
        </xdr:txBody>
      </xdr:sp>
      <xdr:sp>
        <xdr:nvSpPr>
          <xdr:cNvPr id="30" name="テキスト ボックス 55"/>
          <xdr:cNvSpPr txBox="1">
            <a:spLocks noChangeArrowheads="1"/>
          </xdr:cNvSpPr>
        </xdr:nvSpPr>
        <xdr:spPr>
          <a:xfrm>
            <a:off x="6086538" y="8489350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第③試合勝者</a:t>
            </a:r>
          </a:p>
        </xdr:txBody>
      </xdr:sp>
      <xdr:sp>
        <xdr:nvSpPr>
          <xdr:cNvPr id="31" name="テキスト ボックス 56"/>
          <xdr:cNvSpPr txBox="1">
            <a:spLocks noChangeArrowheads="1"/>
          </xdr:cNvSpPr>
        </xdr:nvSpPr>
        <xdr:spPr>
          <a:xfrm>
            <a:off x="6918840" y="8489350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第④試合勝者</a:t>
            </a:r>
          </a:p>
        </xdr:txBody>
      </xdr:sp>
      <xdr:sp>
        <xdr:nvSpPr>
          <xdr:cNvPr id="32" name="テキスト ボックス 57"/>
          <xdr:cNvSpPr txBox="1">
            <a:spLocks noChangeArrowheads="1"/>
          </xdr:cNvSpPr>
        </xdr:nvSpPr>
        <xdr:spPr>
          <a:xfrm>
            <a:off x="6086538" y="9880835"/>
            <a:ext cx="870481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第⑦試合敗者</a:t>
            </a:r>
          </a:p>
        </xdr:txBody>
      </xdr:sp>
      <xdr:sp>
        <xdr:nvSpPr>
          <xdr:cNvPr id="33" name="テキスト ボックス 58"/>
          <xdr:cNvSpPr txBox="1">
            <a:spLocks noChangeArrowheads="1"/>
          </xdr:cNvSpPr>
        </xdr:nvSpPr>
        <xdr:spPr>
          <a:xfrm>
            <a:off x="6918840" y="9880835"/>
            <a:ext cx="880299" cy="240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第⑧試合敗者</a:t>
            </a:r>
          </a:p>
        </xdr:txBody>
      </xdr:sp>
      <xdr:sp>
        <xdr:nvSpPr>
          <xdr:cNvPr id="34" name="テキスト ボックス 59"/>
          <xdr:cNvSpPr txBox="1">
            <a:spLocks noChangeArrowheads="1"/>
          </xdr:cNvSpPr>
        </xdr:nvSpPr>
        <xdr:spPr>
          <a:xfrm>
            <a:off x="6096355" y="9497180"/>
            <a:ext cx="870481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第⑦試合勝者</a:t>
            </a:r>
          </a:p>
        </xdr:txBody>
      </xdr:sp>
      <xdr:sp>
        <xdr:nvSpPr>
          <xdr:cNvPr id="35" name="テキスト ボックス 60"/>
          <xdr:cNvSpPr txBox="1">
            <a:spLocks noChangeArrowheads="1"/>
          </xdr:cNvSpPr>
        </xdr:nvSpPr>
        <xdr:spPr>
          <a:xfrm>
            <a:off x="6938475" y="9497180"/>
            <a:ext cx="880299" cy="249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FF"/>
                </a:solidFill>
              </a:rPr>
              <a:t>第⑧試合勝者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800100</xdr:rowOff>
    </xdr:from>
    <xdr:to>
      <xdr:col>21</xdr:col>
      <xdr:colOff>180975</xdr:colOff>
      <xdr:row>8</xdr:row>
      <xdr:rowOff>238125</xdr:rowOff>
    </xdr:to>
    <xdr:sp>
      <xdr:nvSpPr>
        <xdr:cNvPr id="1" name="Line 129"/>
        <xdr:cNvSpPr>
          <a:spLocks/>
        </xdr:cNvSpPr>
      </xdr:nvSpPr>
      <xdr:spPr>
        <a:xfrm flipH="1" flipV="1">
          <a:off x="2000250" y="1524000"/>
          <a:ext cx="35052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4</xdr:row>
      <xdr:rowOff>19050</xdr:rowOff>
    </xdr:from>
    <xdr:to>
      <xdr:col>15</xdr:col>
      <xdr:colOff>38100</xdr:colOff>
      <xdr:row>4</xdr:row>
      <xdr:rowOff>219075</xdr:rowOff>
    </xdr:to>
    <xdr:sp>
      <xdr:nvSpPr>
        <xdr:cNvPr id="2" name="角丸四角形 14"/>
        <xdr:cNvSpPr>
          <a:spLocks/>
        </xdr:cNvSpPr>
      </xdr:nvSpPr>
      <xdr:spPr>
        <a:xfrm>
          <a:off x="3600450" y="1543050"/>
          <a:ext cx="333375" cy="20002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16</xdr:col>
      <xdr:colOff>180975</xdr:colOff>
      <xdr:row>5</xdr:row>
      <xdr:rowOff>38100</xdr:rowOff>
    </xdr:from>
    <xdr:to>
      <xdr:col>18</xdr:col>
      <xdr:colOff>38100</xdr:colOff>
      <xdr:row>5</xdr:row>
      <xdr:rowOff>247650</xdr:rowOff>
    </xdr:to>
    <xdr:sp>
      <xdr:nvSpPr>
        <xdr:cNvPr id="3" name="角丸四角形 15"/>
        <xdr:cNvSpPr>
          <a:spLocks/>
        </xdr:cNvSpPr>
      </xdr:nvSpPr>
      <xdr:spPr>
        <a:xfrm>
          <a:off x="4314825" y="1819275"/>
          <a:ext cx="333375" cy="209550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19</xdr:col>
      <xdr:colOff>190500</xdr:colOff>
      <xdr:row>4</xdr:row>
      <xdr:rowOff>19050</xdr:rowOff>
    </xdr:from>
    <xdr:to>
      <xdr:col>21</xdr:col>
      <xdr:colOff>47625</xdr:colOff>
      <xdr:row>4</xdr:row>
      <xdr:rowOff>219075</xdr:rowOff>
    </xdr:to>
    <xdr:sp>
      <xdr:nvSpPr>
        <xdr:cNvPr id="4" name="角丸四角形 16"/>
        <xdr:cNvSpPr>
          <a:spLocks/>
        </xdr:cNvSpPr>
      </xdr:nvSpPr>
      <xdr:spPr>
        <a:xfrm>
          <a:off x="5038725" y="1543050"/>
          <a:ext cx="333375" cy="20002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13</xdr:col>
      <xdr:colOff>180975</xdr:colOff>
      <xdr:row>5</xdr:row>
      <xdr:rowOff>38100</xdr:rowOff>
    </xdr:from>
    <xdr:to>
      <xdr:col>15</xdr:col>
      <xdr:colOff>38100</xdr:colOff>
      <xdr:row>5</xdr:row>
      <xdr:rowOff>247650</xdr:rowOff>
    </xdr:to>
    <xdr:sp>
      <xdr:nvSpPr>
        <xdr:cNvPr id="5" name="角丸四角形 17"/>
        <xdr:cNvSpPr>
          <a:spLocks/>
        </xdr:cNvSpPr>
      </xdr:nvSpPr>
      <xdr:spPr>
        <a:xfrm>
          <a:off x="3600450" y="1819275"/>
          <a:ext cx="333375" cy="209550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19</xdr:col>
      <xdr:colOff>190500</xdr:colOff>
      <xdr:row>7</xdr:row>
      <xdr:rowOff>47625</xdr:rowOff>
    </xdr:from>
    <xdr:to>
      <xdr:col>21</xdr:col>
      <xdr:colOff>47625</xdr:colOff>
      <xdr:row>7</xdr:row>
      <xdr:rowOff>247650</xdr:rowOff>
    </xdr:to>
    <xdr:sp>
      <xdr:nvSpPr>
        <xdr:cNvPr id="6" name="角丸四角形 18"/>
        <xdr:cNvSpPr>
          <a:spLocks/>
        </xdr:cNvSpPr>
      </xdr:nvSpPr>
      <xdr:spPr>
        <a:xfrm>
          <a:off x="5038725" y="2343150"/>
          <a:ext cx="333375" cy="20002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16</xdr:col>
      <xdr:colOff>180975</xdr:colOff>
      <xdr:row>4</xdr:row>
      <xdr:rowOff>19050</xdr:rowOff>
    </xdr:from>
    <xdr:to>
      <xdr:col>18</xdr:col>
      <xdr:colOff>47625</xdr:colOff>
      <xdr:row>4</xdr:row>
      <xdr:rowOff>219075</xdr:rowOff>
    </xdr:to>
    <xdr:sp>
      <xdr:nvSpPr>
        <xdr:cNvPr id="7" name="角丸四角形 19"/>
        <xdr:cNvSpPr>
          <a:spLocks/>
        </xdr:cNvSpPr>
      </xdr:nvSpPr>
      <xdr:spPr>
        <a:xfrm>
          <a:off x="4314825" y="1543050"/>
          <a:ext cx="342900" cy="20002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19</xdr:col>
      <xdr:colOff>190500</xdr:colOff>
      <xdr:row>6</xdr:row>
      <xdr:rowOff>38100</xdr:rowOff>
    </xdr:from>
    <xdr:to>
      <xdr:col>21</xdr:col>
      <xdr:colOff>47625</xdr:colOff>
      <xdr:row>6</xdr:row>
      <xdr:rowOff>247650</xdr:rowOff>
    </xdr:to>
    <xdr:sp>
      <xdr:nvSpPr>
        <xdr:cNvPr id="8" name="角丸四角形 20"/>
        <xdr:cNvSpPr>
          <a:spLocks/>
        </xdr:cNvSpPr>
      </xdr:nvSpPr>
      <xdr:spPr>
        <a:xfrm>
          <a:off x="5038725" y="2076450"/>
          <a:ext cx="333375" cy="209550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10</xdr:col>
      <xdr:colOff>190500</xdr:colOff>
      <xdr:row>4</xdr:row>
      <xdr:rowOff>19050</xdr:rowOff>
    </xdr:from>
    <xdr:to>
      <xdr:col>12</xdr:col>
      <xdr:colOff>47625</xdr:colOff>
      <xdr:row>4</xdr:row>
      <xdr:rowOff>219075</xdr:rowOff>
    </xdr:to>
    <xdr:sp>
      <xdr:nvSpPr>
        <xdr:cNvPr id="9" name="角丸四角形 21"/>
        <xdr:cNvSpPr>
          <a:spLocks/>
        </xdr:cNvSpPr>
      </xdr:nvSpPr>
      <xdr:spPr>
        <a:xfrm>
          <a:off x="2895600" y="1543050"/>
          <a:ext cx="333375" cy="20002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16</xdr:col>
      <xdr:colOff>180975</xdr:colOff>
      <xdr:row>6</xdr:row>
      <xdr:rowOff>38100</xdr:rowOff>
    </xdr:from>
    <xdr:to>
      <xdr:col>18</xdr:col>
      <xdr:colOff>38100</xdr:colOff>
      <xdr:row>6</xdr:row>
      <xdr:rowOff>238125</xdr:rowOff>
    </xdr:to>
    <xdr:sp>
      <xdr:nvSpPr>
        <xdr:cNvPr id="10" name="角丸四角形 22"/>
        <xdr:cNvSpPr>
          <a:spLocks/>
        </xdr:cNvSpPr>
      </xdr:nvSpPr>
      <xdr:spPr>
        <a:xfrm>
          <a:off x="4314825" y="2076450"/>
          <a:ext cx="333375" cy="20002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19</xdr:col>
      <xdr:colOff>190500</xdr:colOff>
      <xdr:row>5</xdr:row>
      <xdr:rowOff>38100</xdr:rowOff>
    </xdr:from>
    <xdr:to>
      <xdr:col>21</xdr:col>
      <xdr:colOff>47625</xdr:colOff>
      <xdr:row>5</xdr:row>
      <xdr:rowOff>247650</xdr:rowOff>
    </xdr:to>
    <xdr:sp>
      <xdr:nvSpPr>
        <xdr:cNvPr id="11" name="角丸四角形 23"/>
        <xdr:cNvSpPr>
          <a:spLocks/>
        </xdr:cNvSpPr>
      </xdr:nvSpPr>
      <xdr:spPr>
        <a:xfrm>
          <a:off x="5038725" y="1819275"/>
          <a:ext cx="333375" cy="209550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43</xdr:col>
      <xdr:colOff>0</xdr:colOff>
      <xdr:row>57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76425" y="1409700"/>
          <a:ext cx="5172075" cy="840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32</xdr:row>
      <xdr:rowOff>85725</xdr:rowOff>
    </xdr:from>
    <xdr:to>
      <xdr:col>43</xdr:col>
      <xdr:colOff>9525</xdr:colOff>
      <xdr:row>32</xdr:row>
      <xdr:rowOff>85725</xdr:rowOff>
    </xdr:to>
    <xdr:sp>
      <xdr:nvSpPr>
        <xdr:cNvPr id="2" name="Line 8"/>
        <xdr:cNvSpPr>
          <a:spLocks/>
        </xdr:cNvSpPr>
      </xdr:nvSpPr>
      <xdr:spPr>
        <a:xfrm flipH="1">
          <a:off x="1895475" y="56102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27</xdr:row>
      <xdr:rowOff>114300</xdr:rowOff>
    </xdr:from>
    <xdr:to>
      <xdr:col>30</xdr:col>
      <xdr:colOff>114300</xdr:colOff>
      <xdr:row>37</xdr:row>
      <xdr:rowOff>95250</xdr:rowOff>
    </xdr:to>
    <xdr:sp>
      <xdr:nvSpPr>
        <xdr:cNvPr id="3" name="Oval 11"/>
        <xdr:cNvSpPr>
          <a:spLocks/>
        </xdr:cNvSpPr>
      </xdr:nvSpPr>
      <xdr:spPr>
        <a:xfrm>
          <a:off x="3733800" y="4781550"/>
          <a:ext cx="1447800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57150</xdr:colOff>
      <xdr:row>46</xdr:row>
      <xdr:rowOff>38100</xdr:rowOff>
    </xdr:from>
    <xdr:to>
      <xdr:col>30</xdr:col>
      <xdr:colOff>142875</xdr:colOff>
      <xdr:row>56</xdr:row>
      <xdr:rowOff>19050</xdr:rowOff>
    </xdr:to>
    <xdr:sp>
      <xdr:nvSpPr>
        <xdr:cNvPr id="4" name="Oval 12"/>
        <xdr:cNvSpPr>
          <a:spLocks/>
        </xdr:cNvSpPr>
      </xdr:nvSpPr>
      <xdr:spPr>
        <a:xfrm>
          <a:off x="3752850" y="7962900"/>
          <a:ext cx="1457325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48</xdr:row>
      <xdr:rowOff>19050</xdr:rowOff>
    </xdr:from>
    <xdr:to>
      <xdr:col>36</xdr:col>
      <xdr:colOff>85725</xdr:colOff>
      <xdr:row>57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2876550" y="8286750"/>
          <a:ext cx="31908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76200</xdr:colOff>
      <xdr:row>27</xdr:row>
      <xdr:rowOff>66675</xdr:rowOff>
    </xdr:from>
    <xdr:ext cx="514350" cy="285750"/>
    <xdr:sp>
      <xdr:nvSpPr>
        <xdr:cNvPr id="6" name="Text Box 65"/>
        <xdr:cNvSpPr txBox="1">
          <a:spLocks noChangeArrowheads="1"/>
        </xdr:cNvSpPr>
      </xdr:nvSpPr>
      <xdr:spPr>
        <a:xfrm>
          <a:off x="3009900" y="473392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５０</a:t>
          </a: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m</a:t>
          </a:r>
        </a:p>
      </xdr:txBody>
    </xdr:sp>
    <xdr:clientData/>
  </xdr:oneCellAnchor>
  <xdr:twoCellAnchor>
    <xdr:from>
      <xdr:col>44</xdr:col>
      <xdr:colOff>9525</xdr:colOff>
      <xdr:row>35</xdr:row>
      <xdr:rowOff>0</xdr:rowOff>
    </xdr:from>
    <xdr:to>
      <xdr:col>45</xdr:col>
      <xdr:colOff>0</xdr:colOff>
      <xdr:row>48</xdr:row>
      <xdr:rowOff>0</xdr:rowOff>
    </xdr:to>
    <xdr:sp>
      <xdr:nvSpPr>
        <xdr:cNvPr id="7" name="Freeform 67"/>
        <xdr:cNvSpPr>
          <a:spLocks/>
        </xdr:cNvSpPr>
      </xdr:nvSpPr>
      <xdr:spPr>
        <a:xfrm>
          <a:off x="7210425" y="6038850"/>
          <a:ext cx="142875" cy="2228850"/>
        </a:xfrm>
        <a:custGeom>
          <a:pathLst>
            <a:path h="126" w="17">
              <a:moveTo>
                <a:pt x="17" y="0"/>
              </a:moveTo>
              <a:lnTo>
                <a:pt x="0" y="0"/>
              </a:lnTo>
              <a:lnTo>
                <a:pt x="0" y="126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9525</xdr:colOff>
      <xdr:row>16</xdr:row>
      <xdr:rowOff>0</xdr:rowOff>
    </xdr:from>
    <xdr:to>
      <xdr:col>45</xdr:col>
      <xdr:colOff>0</xdr:colOff>
      <xdr:row>29</xdr:row>
      <xdr:rowOff>0</xdr:rowOff>
    </xdr:to>
    <xdr:sp>
      <xdr:nvSpPr>
        <xdr:cNvPr id="8" name="Freeform 68"/>
        <xdr:cNvSpPr>
          <a:spLocks/>
        </xdr:cNvSpPr>
      </xdr:nvSpPr>
      <xdr:spPr>
        <a:xfrm flipV="1">
          <a:off x="7210425" y="2781300"/>
          <a:ext cx="142875" cy="2228850"/>
        </a:xfrm>
        <a:custGeom>
          <a:pathLst>
            <a:path h="126" w="17">
              <a:moveTo>
                <a:pt x="17" y="0"/>
              </a:moveTo>
              <a:lnTo>
                <a:pt x="0" y="0"/>
              </a:lnTo>
              <a:lnTo>
                <a:pt x="0" y="126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57150</xdr:colOff>
      <xdr:row>55</xdr:row>
      <xdr:rowOff>19050</xdr:rowOff>
    </xdr:from>
    <xdr:ext cx="361950" cy="200025"/>
    <xdr:sp>
      <xdr:nvSpPr>
        <xdr:cNvPr id="9" name="Text Box 28"/>
        <xdr:cNvSpPr txBox="1">
          <a:spLocks noChangeArrowheads="1"/>
        </xdr:cNvSpPr>
      </xdr:nvSpPr>
      <xdr:spPr>
        <a:xfrm>
          <a:off x="2228850" y="94869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６．５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30</xdr:col>
      <xdr:colOff>123825</xdr:colOff>
      <xdr:row>56</xdr:row>
      <xdr:rowOff>57150</xdr:rowOff>
    </xdr:from>
    <xdr:to>
      <xdr:col>36</xdr:col>
      <xdr:colOff>76200</xdr:colOff>
      <xdr:row>56</xdr:row>
      <xdr:rowOff>57150</xdr:rowOff>
    </xdr:to>
    <xdr:sp>
      <xdr:nvSpPr>
        <xdr:cNvPr id="10" name="Line 32"/>
        <xdr:cNvSpPr>
          <a:spLocks/>
        </xdr:cNvSpPr>
      </xdr:nvSpPr>
      <xdr:spPr>
        <a:xfrm flipH="1">
          <a:off x="5191125" y="9696450"/>
          <a:ext cx="8667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56</xdr:row>
      <xdr:rowOff>57150</xdr:rowOff>
    </xdr:from>
    <xdr:to>
      <xdr:col>21</xdr:col>
      <xdr:colOff>142875</xdr:colOff>
      <xdr:row>56</xdr:row>
      <xdr:rowOff>57150</xdr:rowOff>
    </xdr:to>
    <xdr:sp>
      <xdr:nvSpPr>
        <xdr:cNvPr id="11" name="Line 33"/>
        <xdr:cNvSpPr>
          <a:spLocks/>
        </xdr:cNvSpPr>
      </xdr:nvSpPr>
      <xdr:spPr>
        <a:xfrm flipH="1">
          <a:off x="2895600" y="9696450"/>
          <a:ext cx="9429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56</xdr:row>
      <xdr:rowOff>57150</xdr:rowOff>
    </xdr:from>
    <xdr:to>
      <xdr:col>15</xdr:col>
      <xdr:colOff>85725</xdr:colOff>
      <xdr:row>56</xdr:row>
      <xdr:rowOff>57150</xdr:rowOff>
    </xdr:to>
    <xdr:sp>
      <xdr:nvSpPr>
        <xdr:cNvPr id="12" name="Line 35"/>
        <xdr:cNvSpPr>
          <a:spLocks/>
        </xdr:cNvSpPr>
      </xdr:nvSpPr>
      <xdr:spPr>
        <a:xfrm flipH="1">
          <a:off x="1847850" y="9696450"/>
          <a:ext cx="10191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85725</xdr:colOff>
      <xdr:row>56</xdr:row>
      <xdr:rowOff>57150</xdr:rowOff>
    </xdr:from>
    <xdr:to>
      <xdr:col>42</xdr:col>
      <xdr:colOff>133350</xdr:colOff>
      <xdr:row>56</xdr:row>
      <xdr:rowOff>57150</xdr:rowOff>
    </xdr:to>
    <xdr:sp>
      <xdr:nvSpPr>
        <xdr:cNvPr id="13" name="Line 36"/>
        <xdr:cNvSpPr>
          <a:spLocks/>
        </xdr:cNvSpPr>
      </xdr:nvSpPr>
      <xdr:spPr>
        <a:xfrm flipH="1">
          <a:off x="6067425" y="9696450"/>
          <a:ext cx="9620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19050</xdr:colOff>
      <xdr:row>58</xdr:row>
      <xdr:rowOff>133350</xdr:rowOff>
    </xdr:from>
    <xdr:ext cx="247650" cy="304800"/>
    <xdr:sp>
      <xdr:nvSpPr>
        <xdr:cNvPr id="14" name="Text Box 39"/>
        <xdr:cNvSpPr txBox="1">
          <a:spLocks noChangeArrowheads="1"/>
        </xdr:cNvSpPr>
      </xdr:nvSpPr>
      <xdr:spPr>
        <a:xfrm>
          <a:off x="1885950" y="1011555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14</xdr:col>
      <xdr:colOff>114300</xdr:colOff>
      <xdr:row>58</xdr:row>
      <xdr:rowOff>114300</xdr:rowOff>
    </xdr:from>
    <xdr:ext cx="371475" cy="304800"/>
    <xdr:sp>
      <xdr:nvSpPr>
        <xdr:cNvPr id="15" name="Text Box 40"/>
        <xdr:cNvSpPr txBox="1">
          <a:spLocks noChangeArrowheads="1"/>
        </xdr:cNvSpPr>
      </xdr:nvSpPr>
      <xdr:spPr>
        <a:xfrm>
          <a:off x="2743200" y="100965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18</xdr:col>
      <xdr:colOff>114300</xdr:colOff>
      <xdr:row>58</xdr:row>
      <xdr:rowOff>161925</xdr:rowOff>
    </xdr:from>
    <xdr:ext cx="457200" cy="295275"/>
    <xdr:sp>
      <xdr:nvSpPr>
        <xdr:cNvPr id="16" name="Text Box 41"/>
        <xdr:cNvSpPr txBox="1">
          <a:spLocks noChangeArrowheads="1"/>
        </xdr:cNvSpPr>
      </xdr:nvSpPr>
      <xdr:spPr>
        <a:xfrm>
          <a:off x="3352800" y="10144125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13.5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43</xdr:col>
      <xdr:colOff>76200</xdr:colOff>
      <xdr:row>58</xdr:row>
      <xdr:rowOff>180975</xdr:rowOff>
    </xdr:from>
    <xdr:ext cx="342900" cy="295275"/>
    <xdr:sp>
      <xdr:nvSpPr>
        <xdr:cNvPr id="17" name="Text Box 46"/>
        <xdr:cNvSpPr txBox="1">
          <a:spLocks noChangeArrowheads="1"/>
        </xdr:cNvSpPr>
      </xdr:nvSpPr>
      <xdr:spPr>
        <a:xfrm>
          <a:off x="7124700" y="101631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9</xdr:col>
      <xdr:colOff>0</xdr:colOff>
      <xdr:row>57</xdr:row>
      <xdr:rowOff>47625</xdr:rowOff>
    </xdr:from>
    <xdr:to>
      <xdr:col>9</xdr:col>
      <xdr:colOff>9525</xdr:colOff>
      <xdr:row>59</xdr:row>
      <xdr:rowOff>0</xdr:rowOff>
    </xdr:to>
    <xdr:sp>
      <xdr:nvSpPr>
        <xdr:cNvPr id="18" name="Line 55"/>
        <xdr:cNvSpPr>
          <a:spLocks/>
        </xdr:cNvSpPr>
      </xdr:nvSpPr>
      <xdr:spPr>
        <a:xfrm>
          <a:off x="1866900" y="98583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57</xdr:row>
      <xdr:rowOff>47625</xdr:rowOff>
    </xdr:from>
    <xdr:to>
      <xdr:col>43</xdr:col>
      <xdr:colOff>0</xdr:colOff>
      <xdr:row>59</xdr:row>
      <xdr:rowOff>0</xdr:rowOff>
    </xdr:to>
    <xdr:sp>
      <xdr:nvSpPr>
        <xdr:cNvPr id="19" name="Line 61"/>
        <xdr:cNvSpPr>
          <a:spLocks/>
        </xdr:cNvSpPr>
      </xdr:nvSpPr>
      <xdr:spPr>
        <a:xfrm>
          <a:off x="7048500" y="9858375"/>
          <a:ext cx="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44</xdr:col>
      <xdr:colOff>114300</xdr:colOff>
      <xdr:row>55</xdr:row>
      <xdr:rowOff>85725</xdr:rowOff>
    </xdr:from>
    <xdr:ext cx="190500" cy="200025"/>
    <xdr:sp>
      <xdr:nvSpPr>
        <xdr:cNvPr id="20" name="Text Box 71"/>
        <xdr:cNvSpPr txBox="1">
          <a:spLocks noChangeArrowheads="1"/>
        </xdr:cNvSpPr>
      </xdr:nvSpPr>
      <xdr:spPr>
        <a:xfrm>
          <a:off x="7315200" y="95535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43</xdr:col>
      <xdr:colOff>0</xdr:colOff>
      <xdr:row>56</xdr:row>
      <xdr:rowOff>95250</xdr:rowOff>
    </xdr:from>
    <xdr:to>
      <xdr:col>47</xdr:col>
      <xdr:colOff>133350</xdr:colOff>
      <xdr:row>56</xdr:row>
      <xdr:rowOff>95250</xdr:rowOff>
    </xdr:to>
    <xdr:sp>
      <xdr:nvSpPr>
        <xdr:cNvPr id="21" name="Line 72"/>
        <xdr:cNvSpPr>
          <a:spLocks/>
        </xdr:cNvSpPr>
      </xdr:nvSpPr>
      <xdr:spPr>
        <a:xfrm flipH="1">
          <a:off x="7048500" y="9734550"/>
          <a:ext cx="7429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</xdr:colOff>
      <xdr:row>27</xdr:row>
      <xdr:rowOff>123825</xdr:rowOff>
    </xdr:from>
    <xdr:to>
      <xdr:col>26</xdr:col>
      <xdr:colOff>19050</xdr:colOff>
      <xdr:row>32</xdr:row>
      <xdr:rowOff>57150</xdr:rowOff>
    </xdr:to>
    <xdr:sp>
      <xdr:nvSpPr>
        <xdr:cNvPr id="22" name="Line 116"/>
        <xdr:cNvSpPr>
          <a:spLocks/>
        </xdr:cNvSpPr>
      </xdr:nvSpPr>
      <xdr:spPr>
        <a:xfrm>
          <a:off x="4476750" y="4791075"/>
          <a:ext cx="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24</xdr:col>
      <xdr:colOff>38100</xdr:colOff>
      <xdr:row>29</xdr:row>
      <xdr:rowOff>104775</xdr:rowOff>
    </xdr:from>
    <xdr:ext cx="190500" cy="200025"/>
    <xdr:sp>
      <xdr:nvSpPr>
        <xdr:cNvPr id="23" name="Text Box 117"/>
        <xdr:cNvSpPr txBox="1">
          <a:spLocks noChangeArrowheads="1"/>
        </xdr:cNvSpPr>
      </xdr:nvSpPr>
      <xdr:spPr>
        <a:xfrm>
          <a:off x="4191000" y="51149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</xdr:col>
      <xdr:colOff>28575</xdr:colOff>
      <xdr:row>8</xdr:row>
      <xdr:rowOff>0</xdr:rowOff>
    </xdr:from>
    <xdr:to>
      <xdr:col>4</xdr:col>
      <xdr:colOff>142875</xdr:colOff>
      <xdr:row>56</xdr:row>
      <xdr:rowOff>114300</xdr:rowOff>
    </xdr:to>
    <xdr:sp>
      <xdr:nvSpPr>
        <xdr:cNvPr id="24" name="Rectangle 142"/>
        <xdr:cNvSpPr>
          <a:spLocks/>
        </xdr:cNvSpPr>
      </xdr:nvSpPr>
      <xdr:spPr>
        <a:xfrm>
          <a:off x="790575" y="1409700"/>
          <a:ext cx="438150" cy="834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応援席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28575</xdr:colOff>
      <xdr:row>61</xdr:row>
      <xdr:rowOff>9525</xdr:rowOff>
    </xdr:from>
    <xdr:to>
      <xdr:col>172</xdr:col>
      <xdr:colOff>47625</xdr:colOff>
      <xdr:row>62</xdr:row>
      <xdr:rowOff>171450</xdr:rowOff>
    </xdr:to>
    <xdr:sp>
      <xdr:nvSpPr>
        <xdr:cNvPr id="25" name="Rectangle 179"/>
        <xdr:cNvSpPr>
          <a:spLocks/>
        </xdr:cNvSpPr>
      </xdr:nvSpPr>
      <xdr:spPr>
        <a:xfrm>
          <a:off x="1743075" y="10544175"/>
          <a:ext cx="250126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側溝　　　　　　　　　　　　　　　　　　　　　　　　　　　　　　　　　　　　　　　　　　　　　　　　　　　　　　　　　側溝</a:t>
          </a:r>
        </a:p>
      </xdr:txBody>
    </xdr:sp>
    <xdr:clientData/>
  </xdr:twoCellAnchor>
  <xdr:twoCellAnchor>
    <xdr:from>
      <xdr:col>15</xdr:col>
      <xdr:colOff>95250</xdr:colOff>
      <xdr:row>57</xdr:row>
      <xdr:rowOff>47625</xdr:rowOff>
    </xdr:from>
    <xdr:to>
      <xdr:col>15</xdr:col>
      <xdr:colOff>104775</xdr:colOff>
      <xdr:row>59</xdr:row>
      <xdr:rowOff>0</xdr:rowOff>
    </xdr:to>
    <xdr:sp>
      <xdr:nvSpPr>
        <xdr:cNvPr id="26" name="Line 184"/>
        <xdr:cNvSpPr>
          <a:spLocks/>
        </xdr:cNvSpPr>
      </xdr:nvSpPr>
      <xdr:spPr>
        <a:xfrm>
          <a:off x="2876550" y="98583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37</xdr:col>
      <xdr:colOff>57150</xdr:colOff>
      <xdr:row>58</xdr:row>
      <xdr:rowOff>180975</xdr:rowOff>
    </xdr:from>
    <xdr:ext cx="466725" cy="295275"/>
    <xdr:sp>
      <xdr:nvSpPr>
        <xdr:cNvPr id="27" name="Text Box 185"/>
        <xdr:cNvSpPr txBox="1">
          <a:spLocks noChangeArrowheads="1"/>
        </xdr:cNvSpPr>
      </xdr:nvSpPr>
      <xdr:spPr>
        <a:xfrm>
          <a:off x="6191250" y="101631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28.5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36</xdr:col>
      <xdr:colOff>85725</xdr:colOff>
      <xdr:row>57</xdr:row>
      <xdr:rowOff>47625</xdr:rowOff>
    </xdr:from>
    <xdr:to>
      <xdr:col>36</xdr:col>
      <xdr:colOff>85725</xdr:colOff>
      <xdr:row>59</xdr:row>
      <xdr:rowOff>0</xdr:rowOff>
    </xdr:to>
    <xdr:sp>
      <xdr:nvSpPr>
        <xdr:cNvPr id="28" name="Line 186"/>
        <xdr:cNvSpPr>
          <a:spLocks/>
        </xdr:cNvSpPr>
      </xdr:nvSpPr>
      <xdr:spPr>
        <a:xfrm>
          <a:off x="6067425" y="9858375"/>
          <a:ext cx="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9525</xdr:colOff>
      <xdr:row>35</xdr:row>
      <xdr:rowOff>0</xdr:rowOff>
    </xdr:from>
    <xdr:to>
      <xdr:col>47</xdr:col>
      <xdr:colOff>0</xdr:colOff>
      <xdr:row>48</xdr:row>
      <xdr:rowOff>0</xdr:rowOff>
    </xdr:to>
    <xdr:sp>
      <xdr:nvSpPr>
        <xdr:cNvPr id="29" name="Freeform 190"/>
        <xdr:cNvSpPr>
          <a:spLocks/>
        </xdr:cNvSpPr>
      </xdr:nvSpPr>
      <xdr:spPr>
        <a:xfrm flipH="1">
          <a:off x="7515225" y="6038850"/>
          <a:ext cx="142875" cy="2228850"/>
        </a:xfrm>
        <a:custGeom>
          <a:pathLst>
            <a:path h="126" w="17">
              <a:moveTo>
                <a:pt x="17" y="0"/>
              </a:moveTo>
              <a:lnTo>
                <a:pt x="0" y="0"/>
              </a:lnTo>
              <a:lnTo>
                <a:pt x="0" y="126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0</xdr:rowOff>
    </xdr:from>
    <xdr:to>
      <xdr:col>46</xdr:col>
      <xdr:colOff>142875</xdr:colOff>
      <xdr:row>29</xdr:row>
      <xdr:rowOff>0</xdr:rowOff>
    </xdr:to>
    <xdr:sp>
      <xdr:nvSpPr>
        <xdr:cNvPr id="30" name="Freeform 191"/>
        <xdr:cNvSpPr>
          <a:spLocks/>
        </xdr:cNvSpPr>
      </xdr:nvSpPr>
      <xdr:spPr>
        <a:xfrm flipH="1" flipV="1">
          <a:off x="7505700" y="2781300"/>
          <a:ext cx="142875" cy="2228850"/>
        </a:xfrm>
        <a:custGeom>
          <a:pathLst>
            <a:path h="126" w="17">
              <a:moveTo>
                <a:pt x="17" y="0"/>
              </a:moveTo>
              <a:lnTo>
                <a:pt x="0" y="0"/>
              </a:lnTo>
              <a:lnTo>
                <a:pt x="0" y="126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514350</xdr:colOff>
      <xdr:row>62</xdr:row>
      <xdr:rowOff>161925</xdr:rowOff>
    </xdr:to>
    <xdr:sp>
      <xdr:nvSpPr>
        <xdr:cNvPr id="31" name="Rectangle 192"/>
        <xdr:cNvSpPr>
          <a:spLocks/>
        </xdr:cNvSpPr>
      </xdr:nvSpPr>
      <xdr:spPr>
        <a:xfrm>
          <a:off x="38100" y="76200"/>
          <a:ext cx="485775" cy="10810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三つ目通り</a:t>
          </a:r>
        </a:p>
      </xdr:txBody>
    </xdr:sp>
    <xdr:clientData/>
  </xdr:twoCellAnchor>
  <xdr:twoCellAnchor>
    <xdr:from>
      <xdr:col>5</xdr:col>
      <xdr:colOff>85725</xdr:colOff>
      <xdr:row>29</xdr:row>
      <xdr:rowOff>95250</xdr:rowOff>
    </xdr:from>
    <xdr:to>
      <xdr:col>8</xdr:col>
      <xdr:colOff>0</xdr:colOff>
      <xdr:row>35</xdr:row>
      <xdr:rowOff>57150</xdr:rowOff>
    </xdr:to>
    <xdr:sp>
      <xdr:nvSpPr>
        <xdr:cNvPr id="32" name="Rectangle 256"/>
        <xdr:cNvSpPr>
          <a:spLocks/>
        </xdr:cNvSpPr>
      </xdr:nvSpPr>
      <xdr:spPr>
        <a:xfrm>
          <a:off x="1333500" y="5105400"/>
          <a:ext cx="381000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少年ゴール</a:t>
          </a:r>
        </a:p>
      </xdr:txBody>
    </xdr:sp>
    <xdr:clientData/>
  </xdr:twoCellAnchor>
  <xdr:twoCellAnchor>
    <xdr:from>
      <xdr:col>17</xdr:col>
      <xdr:colOff>95250</xdr:colOff>
      <xdr:row>48</xdr:row>
      <xdr:rowOff>9525</xdr:rowOff>
    </xdr:from>
    <xdr:to>
      <xdr:col>17</xdr:col>
      <xdr:colOff>95250</xdr:colOff>
      <xdr:row>56</xdr:row>
      <xdr:rowOff>152400</xdr:rowOff>
    </xdr:to>
    <xdr:sp>
      <xdr:nvSpPr>
        <xdr:cNvPr id="33" name="Line 257"/>
        <xdr:cNvSpPr>
          <a:spLocks/>
        </xdr:cNvSpPr>
      </xdr:nvSpPr>
      <xdr:spPr>
        <a:xfrm rot="16200000" flipH="1">
          <a:off x="3181350" y="8277225"/>
          <a:ext cx="0" cy="1514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0</xdr:colOff>
      <xdr:row>46</xdr:row>
      <xdr:rowOff>123825</xdr:rowOff>
    </xdr:from>
    <xdr:ext cx="190500" cy="200025"/>
    <xdr:sp>
      <xdr:nvSpPr>
        <xdr:cNvPr id="34" name="Text Box 258"/>
        <xdr:cNvSpPr txBox="1">
          <a:spLocks noChangeArrowheads="1"/>
        </xdr:cNvSpPr>
      </xdr:nvSpPr>
      <xdr:spPr>
        <a:xfrm>
          <a:off x="3086100" y="80486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21</xdr:col>
      <xdr:colOff>95250</xdr:colOff>
      <xdr:row>54</xdr:row>
      <xdr:rowOff>9525</xdr:rowOff>
    </xdr:from>
    <xdr:to>
      <xdr:col>30</xdr:col>
      <xdr:colOff>95250</xdr:colOff>
      <xdr:row>57</xdr:row>
      <xdr:rowOff>0</xdr:rowOff>
    </xdr:to>
    <xdr:sp>
      <xdr:nvSpPr>
        <xdr:cNvPr id="35" name="Rectangle 262"/>
        <xdr:cNvSpPr>
          <a:spLocks/>
        </xdr:cNvSpPr>
      </xdr:nvSpPr>
      <xdr:spPr>
        <a:xfrm>
          <a:off x="3790950" y="9305925"/>
          <a:ext cx="1371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95250</xdr:colOff>
      <xdr:row>55</xdr:row>
      <xdr:rowOff>19050</xdr:rowOff>
    </xdr:from>
    <xdr:ext cx="190500" cy="200025"/>
    <xdr:sp>
      <xdr:nvSpPr>
        <xdr:cNvPr id="36" name="Text Box 19"/>
        <xdr:cNvSpPr txBox="1">
          <a:spLocks noChangeArrowheads="1"/>
        </xdr:cNvSpPr>
      </xdr:nvSpPr>
      <xdr:spPr>
        <a:xfrm>
          <a:off x="485775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32</xdr:col>
      <xdr:colOff>95250</xdr:colOff>
      <xdr:row>55</xdr:row>
      <xdr:rowOff>19050</xdr:rowOff>
    </xdr:from>
    <xdr:ext cx="190500" cy="200025"/>
    <xdr:sp>
      <xdr:nvSpPr>
        <xdr:cNvPr id="37" name="Text Box 20"/>
        <xdr:cNvSpPr txBox="1">
          <a:spLocks noChangeArrowheads="1"/>
        </xdr:cNvSpPr>
      </xdr:nvSpPr>
      <xdr:spPr>
        <a:xfrm>
          <a:off x="546735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29</xdr:col>
      <xdr:colOff>66675</xdr:colOff>
      <xdr:row>54</xdr:row>
      <xdr:rowOff>38100</xdr:rowOff>
    </xdr:from>
    <xdr:to>
      <xdr:col>29</xdr:col>
      <xdr:colOff>76200</xdr:colOff>
      <xdr:row>57</xdr:row>
      <xdr:rowOff>19050</xdr:rowOff>
    </xdr:to>
    <xdr:sp>
      <xdr:nvSpPr>
        <xdr:cNvPr id="38" name="Line 24"/>
        <xdr:cNvSpPr>
          <a:spLocks/>
        </xdr:cNvSpPr>
      </xdr:nvSpPr>
      <xdr:spPr>
        <a:xfrm flipH="1">
          <a:off x="4981575" y="9334500"/>
          <a:ext cx="9525" cy="495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114300</xdr:colOff>
      <xdr:row>53</xdr:row>
      <xdr:rowOff>19050</xdr:rowOff>
    </xdr:from>
    <xdr:ext cx="190500" cy="200025"/>
    <xdr:sp>
      <xdr:nvSpPr>
        <xdr:cNvPr id="39" name="Text Box 25"/>
        <xdr:cNvSpPr txBox="1">
          <a:spLocks noChangeArrowheads="1"/>
        </xdr:cNvSpPr>
      </xdr:nvSpPr>
      <xdr:spPr>
        <a:xfrm>
          <a:off x="4876800" y="9144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27</xdr:col>
      <xdr:colOff>95250</xdr:colOff>
      <xdr:row>56</xdr:row>
      <xdr:rowOff>57150</xdr:rowOff>
    </xdr:from>
    <xdr:to>
      <xdr:col>30</xdr:col>
      <xdr:colOff>95250</xdr:colOff>
      <xdr:row>56</xdr:row>
      <xdr:rowOff>57150</xdr:rowOff>
    </xdr:to>
    <xdr:sp>
      <xdr:nvSpPr>
        <xdr:cNvPr id="40" name="Line 31"/>
        <xdr:cNvSpPr>
          <a:spLocks/>
        </xdr:cNvSpPr>
      </xdr:nvSpPr>
      <xdr:spPr>
        <a:xfrm flipH="1">
          <a:off x="4705350" y="969645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22</xdr:col>
      <xdr:colOff>95250</xdr:colOff>
      <xdr:row>58</xdr:row>
      <xdr:rowOff>161925</xdr:rowOff>
    </xdr:from>
    <xdr:ext cx="466725" cy="295275"/>
    <xdr:sp>
      <xdr:nvSpPr>
        <xdr:cNvPr id="41" name="Text Box 42"/>
        <xdr:cNvSpPr txBox="1">
          <a:spLocks noChangeArrowheads="1"/>
        </xdr:cNvSpPr>
      </xdr:nvSpPr>
      <xdr:spPr>
        <a:xfrm>
          <a:off x="3943350" y="1014412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16.5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26</xdr:col>
      <xdr:colOff>76200</xdr:colOff>
      <xdr:row>58</xdr:row>
      <xdr:rowOff>180975</xdr:rowOff>
    </xdr:from>
    <xdr:ext cx="466725" cy="295275"/>
    <xdr:sp>
      <xdr:nvSpPr>
        <xdr:cNvPr id="42" name="Text Box 43"/>
        <xdr:cNvSpPr txBox="1">
          <a:spLocks noChangeArrowheads="1"/>
        </xdr:cNvSpPr>
      </xdr:nvSpPr>
      <xdr:spPr>
        <a:xfrm>
          <a:off x="4533900" y="101631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19.5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31</xdr:col>
      <xdr:colOff>9525</xdr:colOff>
      <xdr:row>58</xdr:row>
      <xdr:rowOff>171450</xdr:rowOff>
    </xdr:from>
    <xdr:ext cx="504825" cy="295275"/>
    <xdr:sp>
      <xdr:nvSpPr>
        <xdr:cNvPr id="43" name="Text Box 44"/>
        <xdr:cNvSpPr txBox="1">
          <a:spLocks noChangeArrowheads="1"/>
        </xdr:cNvSpPr>
      </xdr:nvSpPr>
      <xdr:spPr>
        <a:xfrm>
          <a:off x="5229225" y="10153650"/>
          <a:ext cx="504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22.5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24</xdr:col>
      <xdr:colOff>104775</xdr:colOff>
      <xdr:row>58</xdr:row>
      <xdr:rowOff>57150</xdr:rowOff>
    </xdr:from>
    <xdr:to>
      <xdr:col>24</xdr:col>
      <xdr:colOff>104775</xdr:colOff>
      <xdr:row>59</xdr:row>
      <xdr:rowOff>9525</xdr:rowOff>
    </xdr:to>
    <xdr:sp>
      <xdr:nvSpPr>
        <xdr:cNvPr id="44" name="Line 58"/>
        <xdr:cNvSpPr>
          <a:spLocks/>
        </xdr:cNvSpPr>
      </xdr:nvSpPr>
      <xdr:spPr>
        <a:xfrm>
          <a:off x="4257675" y="10039350"/>
          <a:ext cx="0" cy="14287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58</xdr:row>
      <xdr:rowOff>57150</xdr:rowOff>
    </xdr:from>
    <xdr:to>
      <xdr:col>27</xdr:col>
      <xdr:colOff>85725</xdr:colOff>
      <xdr:row>59</xdr:row>
      <xdr:rowOff>9525</xdr:rowOff>
    </xdr:to>
    <xdr:sp>
      <xdr:nvSpPr>
        <xdr:cNvPr id="45" name="Line 59"/>
        <xdr:cNvSpPr>
          <a:spLocks/>
        </xdr:cNvSpPr>
      </xdr:nvSpPr>
      <xdr:spPr>
        <a:xfrm>
          <a:off x="4695825" y="10039350"/>
          <a:ext cx="0" cy="14287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104775</xdr:colOff>
      <xdr:row>57</xdr:row>
      <xdr:rowOff>47625</xdr:rowOff>
    </xdr:from>
    <xdr:to>
      <xdr:col>30</xdr:col>
      <xdr:colOff>114300</xdr:colOff>
      <xdr:row>59</xdr:row>
      <xdr:rowOff>0</xdr:rowOff>
    </xdr:to>
    <xdr:sp>
      <xdr:nvSpPr>
        <xdr:cNvPr id="46" name="Line 60"/>
        <xdr:cNvSpPr>
          <a:spLocks/>
        </xdr:cNvSpPr>
      </xdr:nvSpPr>
      <xdr:spPr>
        <a:xfrm>
          <a:off x="5172075" y="9858375"/>
          <a:ext cx="1905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57150</xdr:colOff>
      <xdr:row>55</xdr:row>
      <xdr:rowOff>19050</xdr:rowOff>
    </xdr:from>
    <xdr:ext cx="200025" cy="200025"/>
    <xdr:sp>
      <xdr:nvSpPr>
        <xdr:cNvPr id="47" name="Text Box 21"/>
        <xdr:cNvSpPr txBox="1">
          <a:spLocks noChangeArrowheads="1"/>
        </xdr:cNvSpPr>
      </xdr:nvSpPr>
      <xdr:spPr>
        <a:xfrm>
          <a:off x="3295650" y="94869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21</xdr:col>
      <xdr:colOff>95250</xdr:colOff>
      <xdr:row>56</xdr:row>
      <xdr:rowOff>57150</xdr:rowOff>
    </xdr:from>
    <xdr:to>
      <xdr:col>24</xdr:col>
      <xdr:colOff>95250</xdr:colOff>
      <xdr:row>56</xdr:row>
      <xdr:rowOff>57150</xdr:rowOff>
    </xdr:to>
    <xdr:sp>
      <xdr:nvSpPr>
        <xdr:cNvPr id="48" name="Line 30"/>
        <xdr:cNvSpPr>
          <a:spLocks/>
        </xdr:cNvSpPr>
      </xdr:nvSpPr>
      <xdr:spPr>
        <a:xfrm flipH="1">
          <a:off x="3790950" y="969645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85725</xdr:colOff>
      <xdr:row>57</xdr:row>
      <xdr:rowOff>9525</xdr:rowOff>
    </xdr:from>
    <xdr:to>
      <xdr:col>27</xdr:col>
      <xdr:colOff>85725</xdr:colOff>
      <xdr:row>58</xdr:row>
      <xdr:rowOff>0</xdr:rowOff>
    </xdr:to>
    <xdr:sp>
      <xdr:nvSpPr>
        <xdr:cNvPr id="49" name="Rectangle 5"/>
        <xdr:cNvSpPr>
          <a:spLocks/>
        </xdr:cNvSpPr>
      </xdr:nvSpPr>
      <xdr:spPr>
        <a:xfrm>
          <a:off x="4238625" y="982027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22</xdr:col>
      <xdr:colOff>57150</xdr:colOff>
      <xdr:row>55</xdr:row>
      <xdr:rowOff>19050</xdr:rowOff>
    </xdr:from>
    <xdr:ext cx="200025" cy="200025"/>
    <xdr:sp>
      <xdr:nvSpPr>
        <xdr:cNvPr id="50" name="Text Box 18"/>
        <xdr:cNvSpPr txBox="1">
          <a:spLocks noChangeArrowheads="1"/>
        </xdr:cNvSpPr>
      </xdr:nvSpPr>
      <xdr:spPr>
        <a:xfrm>
          <a:off x="3905250" y="94869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25</xdr:col>
      <xdr:colOff>95250</xdr:colOff>
      <xdr:row>55</xdr:row>
      <xdr:rowOff>19050</xdr:rowOff>
    </xdr:from>
    <xdr:ext cx="190500" cy="200025"/>
    <xdr:sp>
      <xdr:nvSpPr>
        <xdr:cNvPr id="51" name="Text Box 23"/>
        <xdr:cNvSpPr txBox="1">
          <a:spLocks noChangeArrowheads="1"/>
        </xdr:cNvSpPr>
      </xdr:nvSpPr>
      <xdr:spPr>
        <a:xfrm>
          <a:off x="440055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26</xdr:col>
      <xdr:colOff>38100</xdr:colOff>
      <xdr:row>51</xdr:row>
      <xdr:rowOff>57150</xdr:rowOff>
    </xdr:from>
    <xdr:to>
      <xdr:col>26</xdr:col>
      <xdr:colOff>38100</xdr:colOff>
      <xdr:row>57</xdr:row>
      <xdr:rowOff>57150</xdr:rowOff>
    </xdr:to>
    <xdr:sp>
      <xdr:nvSpPr>
        <xdr:cNvPr id="52" name="Line 26"/>
        <xdr:cNvSpPr>
          <a:spLocks/>
        </xdr:cNvSpPr>
      </xdr:nvSpPr>
      <xdr:spPr>
        <a:xfrm>
          <a:off x="4495800" y="8839200"/>
          <a:ext cx="0" cy="1028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25</xdr:col>
      <xdr:colOff>57150</xdr:colOff>
      <xdr:row>50</xdr:row>
      <xdr:rowOff>19050</xdr:rowOff>
    </xdr:from>
    <xdr:ext cx="200025" cy="200025"/>
    <xdr:sp>
      <xdr:nvSpPr>
        <xdr:cNvPr id="53" name="Text Box 27"/>
        <xdr:cNvSpPr txBox="1">
          <a:spLocks noChangeArrowheads="1"/>
        </xdr:cNvSpPr>
      </xdr:nvSpPr>
      <xdr:spPr>
        <a:xfrm>
          <a:off x="4362450" y="86296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24</xdr:col>
      <xdr:colOff>114300</xdr:colOff>
      <xdr:row>56</xdr:row>
      <xdr:rowOff>57150</xdr:rowOff>
    </xdr:from>
    <xdr:to>
      <xdr:col>27</xdr:col>
      <xdr:colOff>123825</xdr:colOff>
      <xdr:row>56</xdr:row>
      <xdr:rowOff>57150</xdr:rowOff>
    </xdr:to>
    <xdr:sp>
      <xdr:nvSpPr>
        <xdr:cNvPr id="54" name="Line 34"/>
        <xdr:cNvSpPr>
          <a:spLocks/>
        </xdr:cNvSpPr>
      </xdr:nvSpPr>
      <xdr:spPr>
        <a:xfrm flipH="1">
          <a:off x="4267200" y="9696450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51</xdr:row>
      <xdr:rowOff>9525</xdr:rowOff>
    </xdr:from>
    <xdr:to>
      <xdr:col>26</xdr:col>
      <xdr:colOff>85725</xdr:colOff>
      <xdr:row>51</xdr:row>
      <xdr:rowOff>85725</xdr:rowOff>
    </xdr:to>
    <xdr:sp>
      <xdr:nvSpPr>
        <xdr:cNvPr id="55" name="Oval 189"/>
        <xdr:cNvSpPr>
          <a:spLocks/>
        </xdr:cNvSpPr>
      </xdr:nvSpPr>
      <xdr:spPr>
        <a:xfrm>
          <a:off x="4457700" y="87915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38100</xdr:rowOff>
    </xdr:from>
    <xdr:to>
      <xdr:col>42</xdr:col>
      <xdr:colOff>76200</xdr:colOff>
      <xdr:row>25</xdr:row>
      <xdr:rowOff>38100</xdr:rowOff>
    </xdr:to>
    <xdr:sp>
      <xdr:nvSpPr>
        <xdr:cNvPr id="56" name="Line 64"/>
        <xdr:cNvSpPr>
          <a:spLocks/>
        </xdr:cNvSpPr>
      </xdr:nvSpPr>
      <xdr:spPr>
        <a:xfrm flipH="1">
          <a:off x="1876425" y="4362450"/>
          <a:ext cx="50958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28</xdr:col>
      <xdr:colOff>19050</xdr:colOff>
      <xdr:row>23</xdr:row>
      <xdr:rowOff>123825</xdr:rowOff>
    </xdr:from>
    <xdr:ext cx="514350" cy="285750"/>
    <xdr:sp>
      <xdr:nvSpPr>
        <xdr:cNvPr id="57" name="Text Box 66"/>
        <xdr:cNvSpPr txBox="1">
          <a:spLocks noChangeArrowheads="1"/>
        </xdr:cNvSpPr>
      </xdr:nvSpPr>
      <xdr:spPr>
        <a:xfrm>
          <a:off x="4781550" y="410527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３４</a:t>
          </a: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m</a:t>
          </a:r>
        </a:p>
      </xdr:txBody>
    </xdr:sp>
    <xdr:clientData/>
  </xdr:oneCellAnchor>
  <xdr:twoCellAnchor>
    <xdr:from>
      <xdr:col>21</xdr:col>
      <xdr:colOff>57150</xdr:colOff>
      <xdr:row>8</xdr:row>
      <xdr:rowOff>76200</xdr:rowOff>
    </xdr:from>
    <xdr:to>
      <xdr:col>30</xdr:col>
      <xdr:colOff>142875</xdr:colOff>
      <xdr:row>18</xdr:row>
      <xdr:rowOff>57150</xdr:rowOff>
    </xdr:to>
    <xdr:sp>
      <xdr:nvSpPr>
        <xdr:cNvPr id="58" name="Oval 266"/>
        <xdr:cNvSpPr>
          <a:spLocks/>
        </xdr:cNvSpPr>
      </xdr:nvSpPr>
      <xdr:spPr>
        <a:xfrm>
          <a:off x="3752850" y="1485900"/>
          <a:ext cx="1457325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0</xdr:rowOff>
    </xdr:from>
    <xdr:to>
      <xdr:col>36</xdr:col>
      <xdr:colOff>85725</xdr:colOff>
      <xdr:row>16</xdr:row>
      <xdr:rowOff>152400</xdr:rowOff>
    </xdr:to>
    <xdr:sp>
      <xdr:nvSpPr>
        <xdr:cNvPr id="59" name="Rectangle 261"/>
        <xdr:cNvSpPr>
          <a:spLocks/>
        </xdr:cNvSpPr>
      </xdr:nvSpPr>
      <xdr:spPr>
        <a:xfrm>
          <a:off x="2876550" y="1409700"/>
          <a:ext cx="31908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32</xdr:row>
      <xdr:rowOff>57150</xdr:rowOff>
    </xdr:from>
    <xdr:to>
      <xdr:col>26</xdr:col>
      <xdr:colOff>47625</xdr:colOff>
      <xdr:row>32</xdr:row>
      <xdr:rowOff>133350</xdr:rowOff>
    </xdr:to>
    <xdr:sp>
      <xdr:nvSpPr>
        <xdr:cNvPr id="60" name="Oval 268"/>
        <xdr:cNvSpPr>
          <a:spLocks/>
        </xdr:cNvSpPr>
      </xdr:nvSpPr>
      <xdr:spPr>
        <a:xfrm>
          <a:off x="4419600" y="558165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38100</xdr:rowOff>
    </xdr:from>
    <xdr:to>
      <xdr:col>16</xdr:col>
      <xdr:colOff>85725</xdr:colOff>
      <xdr:row>56</xdr:row>
      <xdr:rowOff>161925</xdr:rowOff>
    </xdr:to>
    <xdr:sp>
      <xdr:nvSpPr>
        <xdr:cNvPr id="61" name="Line 63"/>
        <xdr:cNvSpPr>
          <a:spLocks/>
        </xdr:cNvSpPr>
      </xdr:nvSpPr>
      <xdr:spPr>
        <a:xfrm>
          <a:off x="3019425" y="1447800"/>
          <a:ext cx="0" cy="8353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8</xdr:row>
      <xdr:rowOff>0</xdr:rowOff>
    </xdr:from>
    <xdr:to>
      <xdr:col>30</xdr:col>
      <xdr:colOff>85725</xdr:colOff>
      <xdr:row>10</xdr:row>
      <xdr:rowOff>161925</xdr:rowOff>
    </xdr:to>
    <xdr:sp>
      <xdr:nvSpPr>
        <xdr:cNvPr id="62" name="Rectangle 263"/>
        <xdr:cNvSpPr>
          <a:spLocks/>
        </xdr:cNvSpPr>
      </xdr:nvSpPr>
      <xdr:spPr>
        <a:xfrm>
          <a:off x="3781425" y="1409700"/>
          <a:ext cx="1371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13</xdr:row>
      <xdr:rowOff>28575</xdr:rowOff>
    </xdr:from>
    <xdr:to>
      <xdr:col>26</xdr:col>
      <xdr:colOff>66675</xdr:colOff>
      <xdr:row>13</xdr:row>
      <xdr:rowOff>104775</xdr:rowOff>
    </xdr:to>
    <xdr:sp>
      <xdr:nvSpPr>
        <xdr:cNvPr id="63" name="Oval 267"/>
        <xdr:cNvSpPr>
          <a:spLocks/>
        </xdr:cNvSpPr>
      </xdr:nvSpPr>
      <xdr:spPr>
        <a:xfrm>
          <a:off x="4438650" y="229552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38</xdr:col>
      <xdr:colOff>76200</xdr:colOff>
      <xdr:row>55</xdr:row>
      <xdr:rowOff>19050</xdr:rowOff>
    </xdr:from>
    <xdr:ext cx="361950" cy="200025"/>
    <xdr:sp>
      <xdr:nvSpPr>
        <xdr:cNvPr id="64" name="Text Box 28"/>
        <xdr:cNvSpPr txBox="1">
          <a:spLocks noChangeArrowheads="1"/>
        </xdr:cNvSpPr>
      </xdr:nvSpPr>
      <xdr:spPr>
        <a:xfrm>
          <a:off x="6362700" y="94869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６．５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21</xdr:col>
      <xdr:colOff>76200</xdr:colOff>
      <xdr:row>57</xdr:row>
      <xdr:rowOff>47625</xdr:rowOff>
    </xdr:from>
    <xdr:to>
      <xdr:col>21</xdr:col>
      <xdr:colOff>85725</xdr:colOff>
      <xdr:row>59</xdr:row>
      <xdr:rowOff>0</xdr:rowOff>
    </xdr:to>
    <xdr:sp>
      <xdr:nvSpPr>
        <xdr:cNvPr id="65" name="Line 184"/>
        <xdr:cNvSpPr>
          <a:spLocks/>
        </xdr:cNvSpPr>
      </xdr:nvSpPr>
      <xdr:spPr>
        <a:xfrm>
          <a:off x="3771900" y="98583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38100</xdr:colOff>
      <xdr:row>55</xdr:row>
      <xdr:rowOff>0</xdr:rowOff>
    </xdr:from>
    <xdr:ext cx="190500" cy="209550"/>
    <xdr:sp>
      <xdr:nvSpPr>
        <xdr:cNvPr id="66" name="Text Box 71"/>
        <xdr:cNvSpPr txBox="1">
          <a:spLocks noChangeArrowheads="1"/>
        </xdr:cNvSpPr>
      </xdr:nvSpPr>
      <xdr:spPr>
        <a:xfrm>
          <a:off x="1752600" y="9467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8</xdr:col>
      <xdr:colOff>0</xdr:colOff>
      <xdr:row>56</xdr:row>
      <xdr:rowOff>95250</xdr:rowOff>
    </xdr:from>
    <xdr:to>
      <xdr:col>9</xdr:col>
      <xdr:colOff>0</xdr:colOff>
      <xdr:row>56</xdr:row>
      <xdr:rowOff>95250</xdr:rowOff>
    </xdr:to>
    <xdr:sp>
      <xdr:nvSpPr>
        <xdr:cNvPr id="67" name="Line 72"/>
        <xdr:cNvSpPr>
          <a:spLocks/>
        </xdr:cNvSpPr>
      </xdr:nvSpPr>
      <xdr:spPr>
        <a:xfrm flipH="1">
          <a:off x="1714500" y="973455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114300</xdr:rowOff>
    </xdr:from>
    <xdr:to>
      <xdr:col>8</xdr:col>
      <xdr:colOff>38100</xdr:colOff>
      <xdr:row>57</xdr:row>
      <xdr:rowOff>38100</xdr:rowOff>
    </xdr:to>
    <xdr:sp>
      <xdr:nvSpPr>
        <xdr:cNvPr id="68" name="直線コネクタ 188"/>
        <xdr:cNvSpPr>
          <a:spLocks/>
        </xdr:cNvSpPr>
      </xdr:nvSpPr>
      <xdr:spPr>
        <a:xfrm flipH="1">
          <a:off x="1724025" y="1381125"/>
          <a:ext cx="28575" cy="8467725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152400</xdr:colOff>
      <xdr:row>8</xdr:row>
      <xdr:rowOff>0</xdr:rowOff>
    </xdr:from>
    <xdr:to>
      <xdr:col>81</xdr:col>
      <xdr:colOff>142875</xdr:colOff>
      <xdr:row>57</xdr:row>
      <xdr:rowOff>0</xdr:rowOff>
    </xdr:to>
    <xdr:sp>
      <xdr:nvSpPr>
        <xdr:cNvPr id="69" name="Rectangle 1"/>
        <xdr:cNvSpPr>
          <a:spLocks/>
        </xdr:cNvSpPr>
      </xdr:nvSpPr>
      <xdr:spPr>
        <a:xfrm>
          <a:off x="7810500" y="1409700"/>
          <a:ext cx="5172075" cy="840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9525</xdr:colOff>
      <xdr:row>32</xdr:row>
      <xdr:rowOff>85725</xdr:rowOff>
    </xdr:from>
    <xdr:to>
      <xdr:col>81</xdr:col>
      <xdr:colOff>142875</xdr:colOff>
      <xdr:row>32</xdr:row>
      <xdr:rowOff>85725</xdr:rowOff>
    </xdr:to>
    <xdr:sp>
      <xdr:nvSpPr>
        <xdr:cNvPr id="70" name="Line 8"/>
        <xdr:cNvSpPr>
          <a:spLocks/>
        </xdr:cNvSpPr>
      </xdr:nvSpPr>
      <xdr:spPr>
        <a:xfrm flipH="1">
          <a:off x="7820025" y="56102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19050</xdr:colOff>
      <xdr:row>27</xdr:row>
      <xdr:rowOff>114300</xdr:rowOff>
    </xdr:from>
    <xdr:to>
      <xdr:col>69</xdr:col>
      <xdr:colOff>104775</xdr:colOff>
      <xdr:row>37</xdr:row>
      <xdr:rowOff>95250</xdr:rowOff>
    </xdr:to>
    <xdr:sp>
      <xdr:nvSpPr>
        <xdr:cNvPr id="71" name="Oval 11"/>
        <xdr:cNvSpPr>
          <a:spLocks/>
        </xdr:cNvSpPr>
      </xdr:nvSpPr>
      <xdr:spPr>
        <a:xfrm>
          <a:off x="9658350" y="4781550"/>
          <a:ext cx="1457325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38100</xdr:colOff>
      <xdr:row>46</xdr:row>
      <xdr:rowOff>38100</xdr:rowOff>
    </xdr:from>
    <xdr:to>
      <xdr:col>69</xdr:col>
      <xdr:colOff>123825</xdr:colOff>
      <xdr:row>56</xdr:row>
      <xdr:rowOff>19050</xdr:rowOff>
    </xdr:to>
    <xdr:sp>
      <xdr:nvSpPr>
        <xdr:cNvPr id="72" name="Oval 12"/>
        <xdr:cNvSpPr>
          <a:spLocks/>
        </xdr:cNvSpPr>
      </xdr:nvSpPr>
      <xdr:spPr>
        <a:xfrm>
          <a:off x="9677400" y="7962900"/>
          <a:ext cx="1457325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76200</xdr:colOff>
      <xdr:row>48</xdr:row>
      <xdr:rowOff>19050</xdr:rowOff>
    </xdr:from>
    <xdr:to>
      <xdr:col>75</xdr:col>
      <xdr:colOff>66675</xdr:colOff>
      <xdr:row>57</xdr:row>
      <xdr:rowOff>0</xdr:rowOff>
    </xdr:to>
    <xdr:sp>
      <xdr:nvSpPr>
        <xdr:cNvPr id="73" name="Rectangle 6"/>
        <xdr:cNvSpPr>
          <a:spLocks/>
        </xdr:cNvSpPr>
      </xdr:nvSpPr>
      <xdr:spPr>
        <a:xfrm>
          <a:off x="8801100" y="8286750"/>
          <a:ext cx="31908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55</xdr:col>
      <xdr:colOff>57150</xdr:colOff>
      <xdr:row>27</xdr:row>
      <xdr:rowOff>66675</xdr:rowOff>
    </xdr:from>
    <xdr:ext cx="514350" cy="285750"/>
    <xdr:sp>
      <xdr:nvSpPr>
        <xdr:cNvPr id="74" name="Text Box 65"/>
        <xdr:cNvSpPr txBox="1">
          <a:spLocks noChangeArrowheads="1"/>
        </xdr:cNvSpPr>
      </xdr:nvSpPr>
      <xdr:spPr>
        <a:xfrm>
          <a:off x="8934450" y="473392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５０</a:t>
          </a: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m</a:t>
          </a:r>
        </a:p>
      </xdr:txBody>
    </xdr:sp>
    <xdr:clientData/>
  </xdr:oneCellAnchor>
  <xdr:oneCellAnchor>
    <xdr:from>
      <xdr:col>50</xdr:col>
      <xdr:colOff>38100</xdr:colOff>
      <xdr:row>55</xdr:row>
      <xdr:rowOff>19050</xdr:rowOff>
    </xdr:from>
    <xdr:ext cx="361950" cy="200025"/>
    <xdr:sp>
      <xdr:nvSpPr>
        <xdr:cNvPr id="75" name="Text Box 28"/>
        <xdr:cNvSpPr txBox="1">
          <a:spLocks noChangeArrowheads="1"/>
        </xdr:cNvSpPr>
      </xdr:nvSpPr>
      <xdr:spPr>
        <a:xfrm>
          <a:off x="8153400" y="94869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６．５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69</xdr:col>
      <xdr:colOff>114300</xdr:colOff>
      <xdr:row>56</xdr:row>
      <xdr:rowOff>57150</xdr:rowOff>
    </xdr:from>
    <xdr:to>
      <xdr:col>75</xdr:col>
      <xdr:colOff>57150</xdr:colOff>
      <xdr:row>56</xdr:row>
      <xdr:rowOff>57150</xdr:rowOff>
    </xdr:to>
    <xdr:sp>
      <xdr:nvSpPr>
        <xdr:cNvPr id="76" name="Line 32"/>
        <xdr:cNvSpPr>
          <a:spLocks/>
        </xdr:cNvSpPr>
      </xdr:nvSpPr>
      <xdr:spPr>
        <a:xfrm flipH="1">
          <a:off x="11125200" y="9696450"/>
          <a:ext cx="8572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56</xdr:row>
      <xdr:rowOff>57150</xdr:rowOff>
    </xdr:from>
    <xdr:to>
      <xdr:col>60</xdr:col>
      <xdr:colOff>123825</xdr:colOff>
      <xdr:row>56</xdr:row>
      <xdr:rowOff>57150</xdr:rowOff>
    </xdr:to>
    <xdr:sp>
      <xdr:nvSpPr>
        <xdr:cNvPr id="77" name="Line 33"/>
        <xdr:cNvSpPr>
          <a:spLocks/>
        </xdr:cNvSpPr>
      </xdr:nvSpPr>
      <xdr:spPr>
        <a:xfrm flipH="1">
          <a:off x="8829675" y="9696450"/>
          <a:ext cx="9334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114300</xdr:colOff>
      <xdr:row>56</xdr:row>
      <xdr:rowOff>57150</xdr:rowOff>
    </xdr:from>
    <xdr:to>
      <xdr:col>54</xdr:col>
      <xdr:colOff>66675</xdr:colOff>
      <xdr:row>56</xdr:row>
      <xdr:rowOff>57150</xdr:rowOff>
    </xdr:to>
    <xdr:sp>
      <xdr:nvSpPr>
        <xdr:cNvPr id="78" name="Line 35"/>
        <xdr:cNvSpPr>
          <a:spLocks/>
        </xdr:cNvSpPr>
      </xdr:nvSpPr>
      <xdr:spPr>
        <a:xfrm flipH="1">
          <a:off x="7772400" y="9696450"/>
          <a:ext cx="10191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75</xdr:col>
      <xdr:colOff>66675</xdr:colOff>
      <xdr:row>56</xdr:row>
      <xdr:rowOff>57150</xdr:rowOff>
    </xdr:from>
    <xdr:to>
      <xdr:col>81</xdr:col>
      <xdr:colOff>114300</xdr:colOff>
      <xdr:row>56</xdr:row>
      <xdr:rowOff>57150</xdr:rowOff>
    </xdr:to>
    <xdr:sp>
      <xdr:nvSpPr>
        <xdr:cNvPr id="79" name="Line 36"/>
        <xdr:cNvSpPr>
          <a:spLocks/>
        </xdr:cNvSpPr>
      </xdr:nvSpPr>
      <xdr:spPr>
        <a:xfrm flipH="1">
          <a:off x="11991975" y="9696450"/>
          <a:ext cx="9620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48</xdr:col>
      <xdr:colOff>76200</xdr:colOff>
      <xdr:row>58</xdr:row>
      <xdr:rowOff>133350</xdr:rowOff>
    </xdr:from>
    <xdr:ext cx="342900" cy="304800"/>
    <xdr:sp>
      <xdr:nvSpPr>
        <xdr:cNvPr id="80" name="Text Box 39"/>
        <xdr:cNvSpPr txBox="1">
          <a:spLocks noChangeArrowheads="1"/>
        </xdr:cNvSpPr>
      </xdr:nvSpPr>
      <xdr:spPr>
        <a:xfrm>
          <a:off x="7886700" y="101155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53</xdr:col>
      <xdr:colOff>123825</xdr:colOff>
      <xdr:row>58</xdr:row>
      <xdr:rowOff>133350</xdr:rowOff>
    </xdr:from>
    <xdr:ext cx="466725" cy="304800"/>
    <xdr:sp>
      <xdr:nvSpPr>
        <xdr:cNvPr id="81" name="Text Box 40"/>
        <xdr:cNvSpPr txBox="1">
          <a:spLocks noChangeArrowheads="1"/>
        </xdr:cNvSpPr>
      </xdr:nvSpPr>
      <xdr:spPr>
        <a:xfrm>
          <a:off x="8696325" y="10115550"/>
          <a:ext cx="466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46.5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58</xdr:col>
      <xdr:colOff>57150</xdr:colOff>
      <xdr:row>58</xdr:row>
      <xdr:rowOff>180975</xdr:rowOff>
    </xdr:from>
    <xdr:ext cx="466725" cy="295275"/>
    <xdr:sp>
      <xdr:nvSpPr>
        <xdr:cNvPr id="82" name="Text Box 41"/>
        <xdr:cNvSpPr txBox="1">
          <a:spLocks noChangeArrowheads="1"/>
        </xdr:cNvSpPr>
      </xdr:nvSpPr>
      <xdr:spPr>
        <a:xfrm>
          <a:off x="9391650" y="101631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48</xdr:col>
      <xdr:colOff>0</xdr:colOff>
      <xdr:row>57</xdr:row>
      <xdr:rowOff>47625</xdr:rowOff>
    </xdr:from>
    <xdr:to>
      <xdr:col>48</xdr:col>
      <xdr:colOff>9525</xdr:colOff>
      <xdr:row>59</xdr:row>
      <xdr:rowOff>0</xdr:rowOff>
    </xdr:to>
    <xdr:sp>
      <xdr:nvSpPr>
        <xdr:cNvPr id="83" name="Line 55"/>
        <xdr:cNvSpPr>
          <a:spLocks/>
        </xdr:cNvSpPr>
      </xdr:nvSpPr>
      <xdr:spPr>
        <a:xfrm>
          <a:off x="7810500" y="98583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133350</xdr:colOff>
      <xdr:row>57</xdr:row>
      <xdr:rowOff>47625</xdr:rowOff>
    </xdr:from>
    <xdr:to>
      <xdr:col>81</xdr:col>
      <xdr:colOff>133350</xdr:colOff>
      <xdr:row>59</xdr:row>
      <xdr:rowOff>0</xdr:rowOff>
    </xdr:to>
    <xdr:sp>
      <xdr:nvSpPr>
        <xdr:cNvPr id="84" name="Line 61"/>
        <xdr:cNvSpPr>
          <a:spLocks/>
        </xdr:cNvSpPr>
      </xdr:nvSpPr>
      <xdr:spPr>
        <a:xfrm>
          <a:off x="12973050" y="9858375"/>
          <a:ext cx="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0</xdr:colOff>
      <xdr:row>27</xdr:row>
      <xdr:rowOff>123825</xdr:rowOff>
    </xdr:from>
    <xdr:to>
      <xdr:col>65</xdr:col>
      <xdr:colOff>0</xdr:colOff>
      <xdr:row>32</xdr:row>
      <xdr:rowOff>57150</xdr:rowOff>
    </xdr:to>
    <xdr:sp>
      <xdr:nvSpPr>
        <xdr:cNvPr id="85" name="Line 116"/>
        <xdr:cNvSpPr>
          <a:spLocks/>
        </xdr:cNvSpPr>
      </xdr:nvSpPr>
      <xdr:spPr>
        <a:xfrm>
          <a:off x="10401300" y="4791075"/>
          <a:ext cx="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63</xdr:col>
      <xdr:colOff>19050</xdr:colOff>
      <xdr:row>29</xdr:row>
      <xdr:rowOff>104775</xdr:rowOff>
    </xdr:from>
    <xdr:ext cx="190500" cy="200025"/>
    <xdr:sp>
      <xdr:nvSpPr>
        <xdr:cNvPr id="86" name="Text Box 117"/>
        <xdr:cNvSpPr txBox="1">
          <a:spLocks noChangeArrowheads="1"/>
        </xdr:cNvSpPr>
      </xdr:nvSpPr>
      <xdr:spPr>
        <a:xfrm>
          <a:off x="10115550" y="51149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54</xdr:col>
      <xdr:colOff>76200</xdr:colOff>
      <xdr:row>57</xdr:row>
      <xdr:rowOff>47625</xdr:rowOff>
    </xdr:from>
    <xdr:to>
      <xdr:col>54</xdr:col>
      <xdr:colOff>85725</xdr:colOff>
      <xdr:row>59</xdr:row>
      <xdr:rowOff>0</xdr:rowOff>
    </xdr:to>
    <xdr:sp>
      <xdr:nvSpPr>
        <xdr:cNvPr id="87" name="Line 184"/>
        <xdr:cNvSpPr>
          <a:spLocks/>
        </xdr:cNvSpPr>
      </xdr:nvSpPr>
      <xdr:spPr>
        <a:xfrm>
          <a:off x="8801100" y="98583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76</xdr:col>
      <xdr:colOff>57150</xdr:colOff>
      <xdr:row>58</xdr:row>
      <xdr:rowOff>180975</xdr:rowOff>
    </xdr:from>
    <xdr:ext cx="466725" cy="295275"/>
    <xdr:sp>
      <xdr:nvSpPr>
        <xdr:cNvPr id="88" name="Text Box 185"/>
        <xdr:cNvSpPr txBox="1">
          <a:spLocks noChangeArrowheads="1"/>
        </xdr:cNvSpPr>
      </xdr:nvSpPr>
      <xdr:spPr>
        <a:xfrm>
          <a:off x="12134850" y="101631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67.5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75</xdr:col>
      <xdr:colOff>66675</xdr:colOff>
      <xdr:row>57</xdr:row>
      <xdr:rowOff>47625</xdr:rowOff>
    </xdr:from>
    <xdr:to>
      <xdr:col>75</xdr:col>
      <xdr:colOff>66675</xdr:colOff>
      <xdr:row>59</xdr:row>
      <xdr:rowOff>0</xdr:rowOff>
    </xdr:to>
    <xdr:sp>
      <xdr:nvSpPr>
        <xdr:cNvPr id="89" name="Line 186"/>
        <xdr:cNvSpPr>
          <a:spLocks/>
        </xdr:cNvSpPr>
      </xdr:nvSpPr>
      <xdr:spPr>
        <a:xfrm>
          <a:off x="11991975" y="9858375"/>
          <a:ext cx="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76200</xdr:colOff>
      <xdr:row>48</xdr:row>
      <xdr:rowOff>9525</xdr:rowOff>
    </xdr:from>
    <xdr:to>
      <xdr:col>56</xdr:col>
      <xdr:colOff>76200</xdr:colOff>
      <xdr:row>56</xdr:row>
      <xdr:rowOff>152400</xdr:rowOff>
    </xdr:to>
    <xdr:sp>
      <xdr:nvSpPr>
        <xdr:cNvPr id="90" name="Line 257"/>
        <xdr:cNvSpPr>
          <a:spLocks/>
        </xdr:cNvSpPr>
      </xdr:nvSpPr>
      <xdr:spPr>
        <a:xfrm rot="16200000" flipH="1">
          <a:off x="9105900" y="8277225"/>
          <a:ext cx="0" cy="1514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55</xdr:col>
      <xdr:colOff>123825</xdr:colOff>
      <xdr:row>46</xdr:row>
      <xdr:rowOff>123825</xdr:rowOff>
    </xdr:from>
    <xdr:ext cx="200025" cy="200025"/>
    <xdr:sp>
      <xdr:nvSpPr>
        <xdr:cNvPr id="91" name="Text Box 258"/>
        <xdr:cNvSpPr txBox="1">
          <a:spLocks noChangeArrowheads="1"/>
        </xdr:cNvSpPr>
      </xdr:nvSpPr>
      <xdr:spPr>
        <a:xfrm>
          <a:off x="9001125" y="80486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60</xdr:col>
      <xdr:colOff>76200</xdr:colOff>
      <xdr:row>54</xdr:row>
      <xdr:rowOff>9525</xdr:rowOff>
    </xdr:from>
    <xdr:to>
      <xdr:col>69</xdr:col>
      <xdr:colOff>76200</xdr:colOff>
      <xdr:row>57</xdr:row>
      <xdr:rowOff>0</xdr:rowOff>
    </xdr:to>
    <xdr:sp>
      <xdr:nvSpPr>
        <xdr:cNvPr id="92" name="Rectangle 262"/>
        <xdr:cNvSpPr>
          <a:spLocks/>
        </xdr:cNvSpPr>
      </xdr:nvSpPr>
      <xdr:spPr>
        <a:xfrm>
          <a:off x="9715500" y="9305925"/>
          <a:ext cx="1371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67</xdr:col>
      <xdr:colOff>76200</xdr:colOff>
      <xdr:row>55</xdr:row>
      <xdr:rowOff>19050</xdr:rowOff>
    </xdr:from>
    <xdr:ext cx="190500" cy="200025"/>
    <xdr:sp>
      <xdr:nvSpPr>
        <xdr:cNvPr id="93" name="Text Box 19"/>
        <xdr:cNvSpPr txBox="1">
          <a:spLocks noChangeArrowheads="1"/>
        </xdr:cNvSpPr>
      </xdr:nvSpPr>
      <xdr:spPr>
        <a:xfrm>
          <a:off x="1078230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71</xdr:col>
      <xdr:colOff>76200</xdr:colOff>
      <xdr:row>55</xdr:row>
      <xdr:rowOff>19050</xdr:rowOff>
    </xdr:from>
    <xdr:ext cx="190500" cy="200025"/>
    <xdr:sp>
      <xdr:nvSpPr>
        <xdr:cNvPr id="94" name="Text Box 20"/>
        <xdr:cNvSpPr txBox="1">
          <a:spLocks noChangeArrowheads="1"/>
        </xdr:cNvSpPr>
      </xdr:nvSpPr>
      <xdr:spPr>
        <a:xfrm>
          <a:off x="1139190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68</xdr:col>
      <xdr:colOff>47625</xdr:colOff>
      <xdr:row>54</xdr:row>
      <xdr:rowOff>38100</xdr:rowOff>
    </xdr:from>
    <xdr:to>
      <xdr:col>68</xdr:col>
      <xdr:colOff>57150</xdr:colOff>
      <xdr:row>57</xdr:row>
      <xdr:rowOff>19050</xdr:rowOff>
    </xdr:to>
    <xdr:sp>
      <xdr:nvSpPr>
        <xdr:cNvPr id="95" name="Line 24"/>
        <xdr:cNvSpPr>
          <a:spLocks/>
        </xdr:cNvSpPr>
      </xdr:nvSpPr>
      <xdr:spPr>
        <a:xfrm flipH="1">
          <a:off x="10906125" y="9334500"/>
          <a:ext cx="9525" cy="495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67</xdr:col>
      <xdr:colOff>114300</xdr:colOff>
      <xdr:row>53</xdr:row>
      <xdr:rowOff>19050</xdr:rowOff>
    </xdr:from>
    <xdr:ext cx="190500" cy="200025"/>
    <xdr:sp>
      <xdr:nvSpPr>
        <xdr:cNvPr id="96" name="Text Box 25"/>
        <xdr:cNvSpPr txBox="1">
          <a:spLocks noChangeArrowheads="1"/>
        </xdr:cNvSpPr>
      </xdr:nvSpPr>
      <xdr:spPr>
        <a:xfrm>
          <a:off x="10820400" y="9144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66</xdr:col>
      <xdr:colOff>76200</xdr:colOff>
      <xdr:row>56</xdr:row>
      <xdr:rowOff>57150</xdr:rowOff>
    </xdr:from>
    <xdr:to>
      <xdr:col>69</xdr:col>
      <xdr:colOff>76200</xdr:colOff>
      <xdr:row>56</xdr:row>
      <xdr:rowOff>57150</xdr:rowOff>
    </xdr:to>
    <xdr:sp>
      <xdr:nvSpPr>
        <xdr:cNvPr id="97" name="Line 31"/>
        <xdr:cNvSpPr>
          <a:spLocks/>
        </xdr:cNvSpPr>
      </xdr:nvSpPr>
      <xdr:spPr>
        <a:xfrm flipH="1">
          <a:off x="10629900" y="969645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62</xdr:col>
      <xdr:colOff>114300</xdr:colOff>
      <xdr:row>58</xdr:row>
      <xdr:rowOff>180975</xdr:rowOff>
    </xdr:from>
    <xdr:ext cx="457200" cy="295275"/>
    <xdr:sp>
      <xdr:nvSpPr>
        <xdr:cNvPr id="98" name="Text Box 42"/>
        <xdr:cNvSpPr txBox="1">
          <a:spLocks noChangeArrowheads="1"/>
        </xdr:cNvSpPr>
      </xdr:nvSpPr>
      <xdr:spPr>
        <a:xfrm>
          <a:off x="10058400" y="10163175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55.5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66</xdr:col>
      <xdr:colOff>38100</xdr:colOff>
      <xdr:row>58</xdr:row>
      <xdr:rowOff>180975</xdr:rowOff>
    </xdr:from>
    <xdr:ext cx="457200" cy="295275"/>
    <xdr:sp>
      <xdr:nvSpPr>
        <xdr:cNvPr id="99" name="Text Box 43"/>
        <xdr:cNvSpPr txBox="1">
          <a:spLocks noChangeArrowheads="1"/>
        </xdr:cNvSpPr>
      </xdr:nvSpPr>
      <xdr:spPr>
        <a:xfrm>
          <a:off x="10591800" y="10163175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58.5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69</xdr:col>
      <xdr:colOff>123825</xdr:colOff>
      <xdr:row>58</xdr:row>
      <xdr:rowOff>180975</xdr:rowOff>
    </xdr:from>
    <xdr:ext cx="466725" cy="295275"/>
    <xdr:sp>
      <xdr:nvSpPr>
        <xdr:cNvPr id="100" name="Text Box 44"/>
        <xdr:cNvSpPr txBox="1">
          <a:spLocks noChangeArrowheads="1"/>
        </xdr:cNvSpPr>
      </xdr:nvSpPr>
      <xdr:spPr>
        <a:xfrm>
          <a:off x="11134725" y="101631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61.5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63</xdr:col>
      <xdr:colOff>85725</xdr:colOff>
      <xdr:row>58</xdr:row>
      <xdr:rowOff>57150</xdr:rowOff>
    </xdr:from>
    <xdr:to>
      <xdr:col>63</xdr:col>
      <xdr:colOff>85725</xdr:colOff>
      <xdr:row>59</xdr:row>
      <xdr:rowOff>9525</xdr:rowOff>
    </xdr:to>
    <xdr:sp>
      <xdr:nvSpPr>
        <xdr:cNvPr id="101" name="Line 58"/>
        <xdr:cNvSpPr>
          <a:spLocks/>
        </xdr:cNvSpPr>
      </xdr:nvSpPr>
      <xdr:spPr>
        <a:xfrm>
          <a:off x="10182225" y="10039350"/>
          <a:ext cx="0" cy="14287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66</xdr:col>
      <xdr:colOff>66675</xdr:colOff>
      <xdr:row>58</xdr:row>
      <xdr:rowOff>57150</xdr:rowOff>
    </xdr:from>
    <xdr:to>
      <xdr:col>66</xdr:col>
      <xdr:colOff>66675</xdr:colOff>
      <xdr:row>59</xdr:row>
      <xdr:rowOff>9525</xdr:rowOff>
    </xdr:to>
    <xdr:sp>
      <xdr:nvSpPr>
        <xdr:cNvPr id="102" name="Line 59"/>
        <xdr:cNvSpPr>
          <a:spLocks/>
        </xdr:cNvSpPr>
      </xdr:nvSpPr>
      <xdr:spPr>
        <a:xfrm>
          <a:off x="10620375" y="10039350"/>
          <a:ext cx="0" cy="14287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85725</xdr:colOff>
      <xdr:row>57</xdr:row>
      <xdr:rowOff>47625</xdr:rowOff>
    </xdr:from>
    <xdr:to>
      <xdr:col>69</xdr:col>
      <xdr:colOff>104775</xdr:colOff>
      <xdr:row>59</xdr:row>
      <xdr:rowOff>0</xdr:rowOff>
    </xdr:to>
    <xdr:sp>
      <xdr:nvSpPr>
        <xdr:cNvPr id="103" name="Line 60"/>
        <xdr:cNvSpPr>
          <a:spLocks/>
        </xdr:cNvSpPr>
      </xdr:nvSpPr>
      <xdr:spPr>
        <a:xfrm>
          <a:off x="11096625" y="9858375"/>
          <a:ext cx="1905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57</xdr:col>
      <xdr:colOff>38100</xdr:colOff>
      <xdr:row>55</xdr:row>
      <xdr:rowOff>19050</xdr:rowOff>
    </xdr:from>
    <xdr:ext cx="190500" cy="200025"/>
    <xdr:sp>
      <xdr:nvSpPr>
        <xdr:cNvPr id="104" name="Text Box 21"/>
        <xdr:cNvSpPr txBox="1">
          <a:spLocks noChangeArrowheads="1"/>
        </xdr:cNvSpPr>
      </xdr:nvSpPr>
      <xdr:spPr>
        <a:xfrm>
          <a:off x="922020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60</xdr:col>
      <xdr:colOff>76200</xdr:colOff>
      <xdr:row>56</xdr:row>
      <xdr:rowOff>57150</xdr:rowOff>
    </xdr:from>
    <xdr:to>
      <xdr:col>63</xdr:col>
      <xdr:colOff>76200</xdr:colOff>
      <xdr:row>56</xdr:row>
      <xdr:rowOff>57150</xdr:rowOff>
    </xdr:to>
    <xdr:sp>
      <xdr:nvSpPr>
        <xdr:cNvPr id="105" name="Line 30"/>
        <xdr:cNvSpPr>
          <a:spLocks/>
        </xdr:cNvSpPr>
      </xdr:nvSpPr>
      <xdr:spPr>
        <a:xfrm flipH="1">
          <a:off x="9715500" y="969645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66675</xdr:colOff>
      <xdr:row>57</xdr:row>
      <xdr:rowOff>9525</xdr:rowOff>
    </xdr:from>
    <xdr:to>
      <xdr:col>66</xdr:col>
      <xdr:colOff>66675</xdr:colOff>
      <xdr:row>58</xdr:row>
      <xdr:rowOff>0</xdr:rowOff>
    </xdr:to>
    <xdr:sp>
      <xdr:nvSpPr>
        <xdr:cNvPr id="106" name="Rectangle 5"/>
        <xdr:cNvSpPr>
          <a:spLocks/>
        </xdr:cNvSpPr>
      </xdr:nvSpPr>
      <xdr:spPr>
        <a:xfrm>
          <a:off x="10163175" y="982027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61</xdr:col>
      <xdr:colOff>38100</xdr:colOff>
      <xdr:row>55</xdr:row>
      <xdr:rowOff>19050</xdr:rowOff>
    </xdr:from>
    <xdr:ext cx="190500" cy="200025"/>
    <xdr:sp>
      <xdr:nvSpPr>
        <xdr:cNvPr id="107" name="Text Box 18"/>
        <xdr:cNvSpPr txBox="1">
          <a:spLocks noChangeArrowheads="1"/>
        </xdr:cNvSpPr>
      </xdr:nvSpPr>
      <xdr:spPr>
        <a:xfrm>
          <a:off x="982980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64</xdr:col>
      <xdr:colOff>76200</xdr:colOff>
      <xdr:row>55</xdr:row>
      <xdr:rowOff>19050</xdr:rowOff>
    </xdr:from>
    <xdr:ext cx="190500" cy="200025"/>
    <xdr:sp>
      <xdr:nvSpPr>
        <xdr:cNvPr id="108" name="Text Box 23"/>
        <xdr:cNvSpPr txBox="1">
          <a:spLocks noChangeArrowheads="1"/>
        </xdr:cNvSpPr>
      </xdr:nvSpPr>
      <xdr:spPr>
        <a:xfrm>
          <a:off x="10325100" y="9486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65</xdr:col>
      <xdr:colOff>19050</xdr:colOff>
      <xdr:row>51</xdr:row>
      <xdr:rowOff>57150</xdr:rowOff>
    </xdr:from>
    <xdr:to>
      <xdr:col>65</xdr:col>
      <xdr:colOff>19050</xdr:colOff>
      <xdr:row>57</xdr:row>
      <xdr:rowOff>57150</xdr:rowOff>
    </xdr:to>
    <xdr:sp>
      <xdr:nvSpPr>
        <xdr:cNvPr id="109" name="Line 26"/>
        <xdr:cNvSpPr>
          <a:spLocks/>
        </xdr:cNvSpPr>
      </xdr:nvSpPr>
      <xdr:spPr>
        <a:xfrm>
          <a:off x="10420350" y="8839200"/>
          <a:ext cx="0" cy="1028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64</xdr:col>
      <xdr:colOff>38100</xdr:colOff>
      <xdr:row>50</xdr:row>
      <xdr:rowOff>19050</xdr:rowOff>
    </xdr:from>
    <xdr:ext cx="190500" cy="200025"/>
    <xdr:sp>
      <xdr:nvSpPr>
        <xdr:cNvPr id="110" name="Text Box 27"/>
        <xdr:cNvSpPr txBox="1">
          <a:spLocks noChangeArrowheads="1"/>
        </xdr:cNvSpPr>
      </xdr:nvSpPr>
      <xdr:spPr>
        <a:xfrm>
          <a:off x="10287000" y="8629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63</xdr:col>
      <xdr:colOff>104775</xdr:colOff>
      <xdr:row>56</xdr:row>
      <xdr:rowOff>57150</xdr:rowOff>
    </xdr:from>
    <xdr:to>
      <xdr:col>66</xdr:col>
      <xdr:colOff>114300</xdr:colOff>
      <xdr:row>56</xdr:row>
      <xdr:rowOff>57150</xdr:rowOff>
    </xdr:to>
    <xdr:sp>
      <xdr:nvSpPr>
        <xdr:cNvPr id="111" name="Line 34"/>
        <xdr:cNvSpPr>
          <a:spLocks/>
        </xdr:cNvSpPr>
      </xdr:nvSpPr>
      <xdr:spPr>
        <a:xfrm flipH="1">
          <a:off x="10201275" y="9696450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64</xdr:col>
      <xdr:colOff>133350</xdr:colOff>
      <xdr:row>51</xdr:row>
      <xdr:rowOff>9525</xdr:rowOff>
    </xdr:from>
    <xdr:to>
      <xdr:col>65</xdr:col>
      <xdr:colOff>66675</xdr:colOff>
      <xdr:row>51</xdr:row>
      <xdr:rowOff>85725</xdr:rowOff>
    </xdr:to>
    <xdr:sp>
      <xdr:nvSpPr>
        <xdr:cNvPr id="112" name="Oval 189"/>
        <xdr:cNvSpPr>
          <a:spLocks/>
        </xdr:cNvSpPr>
      </xdr:nvSpPr>
      <xdr:spPr>
        <a:xfrm>
          <a:off x="10382250" y="87915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142875</xdr:colOff>
      <xdr:row>25</xdr:row>
      <xdr:rowOff>38100</xdr:rowOff>
    </xdr:from>
    <xdr:to>
      <xdr:col>81</xdr:col>
      <xdr:colOff>57150</xdr:colOff>
      <xdr:row>25</xdr:row>
      <xdr:rowOff>38100</xdr:rowOff>
    </xdr:to>
    <xdr:sp>
      <xdr:nvSpPr>
        <xdr:cNvPr id="113" name="Line 64"/>
        <xdr:cNvSpPr>
          <a:spLocks/>
        </xdr:cNvSpPr>
      </xdr:nvSpPr>
      <xdr:spPr>
        <a:xfrm flipH="1">
          <a:off x="7800975" y="4362450"/>
          <a:ext cx="50958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67</xdr:col>
      <xdr:colOff>19050</xdr:colOff>
      <xdr:row>23</xdr:row>
      <xdr:rowOff>123825</xdr:rowOff>
    </xdr:from>
    <xdr:ext cx="514350" cy="285750"/>
    <xdr:sp>
      <xdr:nvSpPr>
        <xdr:cNvPr id="114" name="Text Box 66"/>
        <xdr:cNvSpPr txBox="1">
          <a:spLocks noChangeArrowheads="1"/>
        </xdr:cNvSpPr>
      </xdr:nvSpPr>
      <xdr:spPr>
        <a:xfrm>
          <a:off x="10725150" y="410527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３４</a:t>
          </a: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m</a:t>
          </a:r>
        </a:p>
      </xdr:txBody>
    </xdr:sp>
    <xdr:clientData/>
  </xdr:oneCellAnchor>
  <xdr:twoCellAnchor>
    <xdr:from>
      <xdr:col>60</xdr:col>
      <xdr:colOff>38100</xdr:colOff>
      <xdr:row>8</xdr:row>
      <xdr:rowOff>76200</xdr:rowOff>
    </xdr:from>
    <xdr:to>
      <xdr:col>69</xdr:col>
      <xdr:colOff>123825</xdr:colOff>
      <xdr:row>18</xdr:row>
      <xdr:rowOff>57150</xdr:rowOff>
    </xdr:to>
    <xdr:sp>
      <xdr:nvSpPr>
        <xdr:cNvPr id="115" name="Oval 266"/>
        <xdr:cNvSpPr>
          <a:spLocks/>
        </xdr:cNvSpPr>
      </xdr:nvSpPr>
      <xdr:spPr>
        <a:xfrm>
          <a:off x="9677400" y="1485900"/>
          <a:ext cx="1457325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76200</xdr:colOff>
      <xdr:row>8</xdr:row>
      <xdr:rowOff>0</xdr:rowOff>
    </xdr:from>
    <xdr:to>
      <xdr:col>75</xdr:col>
      <xdr:colOff>66675</xdr:colOff>
      <xdr:row>16</xdr:row>
      <xdr:rowOff>152400</xdr:rowOff>
    </xdr:to>
    <xdr:sp>
      <xdr:nvSpPr>
        <xdr:cNvPr id="116" name="Rectangle 261"/>
        <xdr:cNvSpPr>
          <a:spLocks/>
        </xdr:cNvSpPr>
      </xdr:nvSpPr>
      <xdr:spPr>
        <a:xfrm>
          <a:off x="8801100" y="1409700"/>
          <a:ext cx="31908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64</xdr:col>
      <xdr:colOff>104775</xdr:colOff>
      <xdr:row>32</xdr:row>
      <xdr:rowOff>57150</xdr:rowOff>
    </xdr:from>
    <xdr:to>
      <xdr:col>65</xdr:col>
      <xdr:colOff>38100</xdr:colOff>
      <xdr:row>32</xdr:row>
      <xdr:rowOff>133350</xdr:rowOff>
    </xdr:to>
    <xdr:sp>
      <xdr:nvSpPr>
        <xdr:cNvPr id="117" name="Oval 268"/>
        <xdr:cNvSpPr>
          <a:spLocks/>
        </xdr:cNvSpPr>
      </xdr:nvSpPr>
      <xdr:spPr>
        <a:xfrm>
          <a:off x="10353675" y="558165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66675</xdr:colOff>
      <xdr:row>8</xdr:row>
      <xdr:rowOff>38100</xdr:rowOff>
    </xdr:from>
    <xdr:to>
      <xdr:col>55</xdr:col>
      <xdr:colOff>66675</xdr:colOff>
      <xdr:row>56</xdr:row>
      <xdr:rowOff>161925</xdr:rowOff>
    </xdr:to>
    <xdr:sp>
      <xdr:nvSpPr>
        <xdr:cNvPr id="118" name="Line 63"/>
        <xdr:cNvSpPr>
          <a:spLocks/>
        </xdr:cNvSpPr>
      </xdr:nvSpPr>
      <xdr:spPr>
        <a:xfrm>
          <a:off x="8943975" y="1447800"/>
          <a:ext cx="0" cy="8353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60</xdr:col>
      <xdr:colOff>66675</xdr:colOff>
      <xdr:row>8</xdr:row>
      <xdr:rowOff>0</xdr:rowOff>
    </xdr:from>
    <xdr:to>
      <xdr:col>69</xdr:col>
      <xdr:colOff>66675</xdr:colOff>
      <xdr:row>10</xdr:row>
      <xdr:rowOff>161925</xdr:rowOff>
    </xdr:to>
    <xdr:sp>
      <xdr:nvSpPr>
        <xdr:cNvPr id="119" name="Rectangle 263"/>
        <xdr:cNvSpPr>
          <a:spLocks/>
        </xdr:cNvSpPr>
      </xdr:nvSpPr>
      <xdr:spPr>
        <a:xfrm>
          <a:off x="9705975" y="1409700"/>
          <a:ext cx="1371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64</xdr:col>
      <xdr:colOff>114300</xdr:colOff>
      <xdr:row>13</xdr:row>
      <xdr:rowOff>28575</xdr:rowOff>
    </xdr:from>
    <xdr:to>
      <xdr:col>65</xdr:col>
      <xdr:colOff>47625</xdr:colOff>
      <xdr:row>13</xdr:row>
      <xdr:rowOff>104775</xdr:rowOff>
    </xdr:to>
    <xdr:sp>
      <xdr:nvSpPr>
        <xdr:cNvPr id="120" name="Oval 267"/>
        <xdr:cNvSpPr>
          <a:spLocks/>
        </xdr:cNvSpPr>
      </xdr:nvSpPr>
      <xdr:spPr>
        <a:xfrm>
          <a:off x="10363200" y="229552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77</xdr:col>
      <xdr:colOff>57150</xdr:colOff>
      <xdr:row>55</xdr:row>
      <xdr:rowOff>19050</xdr:rowOff>
    </xdr:from>
    <xdr:ext cx="361950" cy="200025"/>
    <xdr:sp>
      <xdr:nvSpPr>
        <xdr:cNvPr id="121" name="Text Box 28"/>
        <xdr:cNvSpPr txBox="1">
          <a:spLocks noChangeArrowheads="1"/>
        </xdr:cNvSpPr>
      </xdr:nvSpPr>
      <xdr:spPr>
        <a:xfrm>
          <a:off x="12287250" y="94869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６．５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60</xdr:col>
      <xdr:colOff>57150</xdr:colOff>
      <xdr:row>57</xdr:row>
      <xdr:rowOff>47625</xdr:rowOff>
    </xdr:from>
    <xdr:to>
      <xdr:col>60</xdr:col>
      <xdr:colOff>66675</xdr:colOff>
      <xdr:row>59</xdr:row>
      <xdr:rowOff>0</xdr:rowOff>
    </xdr:to>
    <xdr:sp>
      <xdr:nvSpPr>
        <xdr:cNvPr id="122" name="Line 184"/>
        <xdr:cNvSpPr>
          <a:spLocks/>
        </xdr:cNvSpPr>
      </xdr:nvSpPr>
      <xdr:spPr>
        <a:xfrm>
          <a:off x="9696450" y="98583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82</xdr:col>
      <xdr:colOff>0</xdr:colOff>
      <xdr:row>58</xdr:row>
      <xdr:rowOff>180975</xdr:rowOff>
    </xdr:from>
    <xdr:ext cx="342900" cy="295275"/>
    <xdr:sp>
      <xdr:nvSpPr>
        <xdr:cNvPr id="123" name="Text Box 185"/>
        <xdr:cNvSpPr txBox="1">
          <a:spLocks noChangeArrowheads="1"/>
        </xdr:cNvSpPr>
      </xdr:nvSpPr>
      <xdr:spPr>
        <a:xfrm>
          <a:off x="12992100" y="101631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74m</a:t>
          </a:r>
        </a:p>
      </xdr:txBody>
    </xdr:sp>
    <xdr:clientData/>
  </xdr:oneCellAnchor>
  <xdr:twoCellAnchor>
    <xdr:from>
      <xdr:col>81</xdr:col>
      <xdr:colOff>152400</xdr:colOff>
      <xdr:row>56</xdr:row>
      <xdr:rowOff>95250</xdr:rowOff>
    </xdr:from>
    <xdr:to>
      <xdr:col>83</xdr:col>
      <xdr:colOff>0</xdr:colOff>
      <xdr:row>56</xdr:row>
      <xdr:rowOff>95250</xdr:rowOff>
    </xdr:to>
    <xdr:sp>
      <xdr:nvSpPr>
        <xdr:cNvPr id="124" name="Line 72"/>
        <xdr:cNvSpPr>
          <a:spLocks/>
        </xdr:cNvSpPr>
      </xdr:nvSpPr>
      <xdr:spPr>
        <a:xfrm flipH="1">
          <a:off x="12992100" y="973455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82</xdr:col>
      <xdr:colOff>152400</xdr:colOff>
      <xdr:row>7</xdr:row>
      <xdr:rowOff>114300</xdr:rowOff>
    </xdr:from>
    <xdr:to>
      <xdr:col>83</xdr:col>
      <xdr:colOff>9525</xdr:colOff>
      <xdr:row>57</xdr:row>
      <xdr:rowOff>38100</xdr:rowOff>
    </xdr:to>
    <xdr:sp>
      <xdr:nvSpPr>
        <xdr:cNvPr id="125" name="直線コネクタ 306"/>
        <xdr:cNvSpPr>
          <a:spLocks/>
        </xdr:cNvSpPr>
      </xdr:nvSpPr>
      <xdr:spPr>
        <a:xfrm flipH="1">
          <a:off x="13144500" y="1381125"/>
          <a:ext cx="9525" cy="8467725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81</xdr:col>
      <xdr:colOff>114300</xdr:colOff>
      <xdr:row>55</xdr:row>
      <xdr:rowOff>0</xdr:rowOff>
    </xdr:from>
    <xdr:ext cx="190500" cy="209550"/>
    <xdr:sp>
      <xdr:nvSpPr>
        <xdr:cNvPr id="126" name="Text Box 71"/>
        <xdr:cNvSpPr txBox="1">
          <a:spLocks noChangeArrowheads="1"/>
        </xdr:cNvSpPr>
      </xdr:nvSpPr>
      <xdr:spPr>
        <a:xfrm>
          <a:off x="12954000" y="9467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8</xdr:col>
      <xdr:colOff>28575</xdr:colOff>
      <xdr:row>7</xdr:row>
      <xdr:rowOff>142875</xdr:rowOff>
    </xdr:from>
    <xdr:to>
      <xdr:col>83</xdr:col>
      <xdr:colOff>38100</xdr:colOff>
      <xdr:row>7</xdr:row>
      <xdr:rowOff>142875</xdr:rowOff>
    </xdr:to>
    <xdr:sp>
      <xdr:nvSpPr>
        <xdr:cNvPr id="127" name="直線コネクタ 308"/>
        <xdr:cNvSpPr>
          <a:spLocks/>
        </xdr:cNvSpPr>
      </xdr:nvSpPr>
      <xdr:spPr>
        <a:xfrm>
          <a:off x="1743075" y="1409700"/>
          <a:ext cx="11439525" cy="0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57</xdr:row>
      <xdr:rowOff>9525</xdr:rowOff>
    </xdr:from>
    <xdr:to>
      <xdr:col>83</xdr:col>
      <xdr:colOff>38100</xdr:colOff>
      <xdr:row>57</xdr:row>
      <xdr:rowOff>19050</xdr:rowOff>
    </xdr:to>
    <xdr:sp>
      <xdr:nvSpPr>
        <xdr:cNvPr id="128" name="直線コネクタ 310"/>
        <xdr:cNvSpPr>
          <a:spLocks/>
        </xdr:cNvSpPr>
      </xdr:nvSpPr>
      <xdr:spPr>
        <a:xfrm>
          <a:off x="1743075" y="9820275"/>
          <a:ext cx="11439525" cy="9525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83</xdr:col>
      <xdr:colOff>47625</xdr:colOff>
      <xdr:row>29</xdr:row>
      <xdr:rowOff>95250</xdr:rowOff>
    </xdr:from>
    <xdr:to>
      <xdr:col>85</xdr:col>
      <xdr:colOff>123825</xdr:colOff>
      <xdr:row>35</xdr:row>
      <xdr:rowOff>57150</xdr:rowOff>
    </xdr:to>
    <xdr:sp>
      <xdr:nvSpPr>
        <xdr:cNvPr id="129" name="Rectangle 256"/>
        <xdr:cNvSpPr>
          <a:spLocks/>
        </xdr:cNvSpPr>
      </xdr:nvSpPr>
      <xdr:spPr>
        <a:xfrm>
          <a:off x="13192125" y="5105400"/>
          <a:ext cx="381000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少年ゴール</a:t>
          </a:r>
        </a:p>
      </xdr:txBody>
    </xdr:sp>
    <xdr:clientData/>
  </xdr:twoCellAnchor>
  <xdr:twoCellAnchor>
    <xdr:from>
      <xdr:col>85</xdr:col>
      <xdr:colOff>142875</xdr:colOff>
      <xdr:row>8</xdr:row>
      <xdr:rowOff>0</xdr:rowOff>
    </xdr:from>
    <xdr:to>
      <xdr:col>88</xdr:col>
      <xdr:colOff>57150</xdr:colOff>
      <xdr:row>56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3592175" y="1409700"/>
          <a:ext cx="371475" cy="834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応援席</a:t>
          </a:r>
        </a:p>
      </xdr:txBody>
    </xdr:sp>
    <xdr:clientData/>
  </xdr:twoCellAnchor>
  <xdr:twoCellAnchor>
    <xdr:from>
      <xdr:col>7</xdr:col>
      <xdr:colOff>114300</xdr:colOff>
      <xdr:row>1</xdr:row>
      <xdr:rowOff>104775</xdr:rowOff>
    </xdr:from>
    <xdr:to>
      <xdr:col>179</xdr:col>
      <xdr:colOff>57150</xdr:colOff>
      <xdr:row>5</xdr:row>
      <xdr:rowOff>180975</xdr:rowOff>
    </xdr:to>
    <xdr:sp>
      <xdr:nvSpPr>
        <xdr:cNvPr id="131" name="Rectangle 192"/>
        <xdr:cNvSpPr>
          <a:spLocks/>
        </xdr:cNvSpPr>
      </xdr:nvSpPr>
      <xdr:spPr>
        <a:xfrm>
          <a:off x="1676400" y="266700"/>
          <a:ext cx="26155650" cy="8096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ラグビー場　　　　　　　　　　　　　　　　　　　　　　　　　　　　　　　　　　　　　　　　　　　　　　　　　　　　　　　　　　　　　　　　　　　　　ラグビー場</a:t>
          </a:r>
        </a:p>
      </xdr:txBody>
    </xdr:sp>
    <xdr:clientData/>
  </xdr:twoCellAnchor>
  <xdr:twoCellAnchor>
    <xdr:from>
      <xdr:col>98</xdr:col>
      <xdr:colOff>9525</xdr:colOff>
      <xdr:row>8</xdr:row>
      <xdr:rowOff>0</xdr:rowOff>
    </xdr:from>
    <xdr:to>
      <xdr:col>132</xdr:col>
      <xdr:colOff>0</xdr:colOff>
      <xdr:row>57</xdr:row>
      <xdr:rowOff>0</xdr:rowOff>
    </xdr:to>
    <xdr:sp>
      <xdr:nvSpPr>
        <xdr:cNvPr id="132" name="Rectangle 1"/>
        <xdr:cNvSpPr>
          <a:spLocks/>
        </xdr:cNvSpPr>
      </xdr:nvSpPr>
      <xdr:spPr>
        <a:xfrm>
          <a:off x="15440025" y="1371600"/>
          <a:ext cx="5172075" cy="840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98</xdr:col>
      <xdr:colOff>28575</xdr:colOff>
      <xdr:row>32</xdr:row>
      <xdr:rowOff>85725</xdr:rowOff>
    </xdr:from>
    <xdr:to>
      <xdr:col>132</xdr:col>
      <xdr:colOff>9525</xdr:colOff>
      <xdr:row>32</xdr:row>
      <xdr:rowOff>85725</xdr:rowOff>
    </xdr:to>
    <xdr:sp>
      <xdr:nvSpPr>
        <xdr:cNvPr id="133" name="Line 8"/>
        <xdr:cNvSpPr>
          <a:spLocks/>
        </xdr:cNvSpPr>
      </xdr:nvSpPr>
      <xdr:spPr>
        <a:xfrm flipH="1">
          <a:off x="15459075" y="5572125"/>
          <a:ext cx="516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110</xdr:col>
      <xdr:colOff>38100</xdr:colOff>
      <xdr:row>27</xdr:row>
      <xdr:rowOff>114300</xdr:rowOff>
    </xdr:from>
    <xdr:to>
      <xdr:col>119</xdr:col>
      <xdr:colOff>114300</xdr:colOff>
      <xdr:row>37</xdr:row>
      <xdr:rowOff>95250</xdr:rowOff>
    </xdr:to>
    <xdr:sp>
      <xdr:nvSpPr>
        <xdr:cNvPr id="134" name="Oval 11"/>
        <xdr:cNvSpPr>
          <a:spLocks/>
        </xdr:cNvSpPr>
      </xdr:nvSpPr>
      <xdr:spPr>
        <a:xfrm>
          <a:off x="17297400" y="4743450"/>
          <a:ext cx="1447800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110</xdr:col>
      <xdr:colOff>57150</xdr:colOff>
      <xdr:row>46</xdr:row>
      <xdr:rowOff>38100</xdr:rowOff>
    </xdr:from>
    <xdr:to>
      <xdr:col>119</xdr:col>
      <xdr:colOff>142875</xdr:colOff>
      <xdr:row>56</xdr:row>
      <xdr:rowOff>19050</xdr:rowOff>
    </xdr:to>
    <xdr:sp>
      <xdr:nvSpPr>
        <xdr:cNvPr id="135" name="Oval 12"/>
        <xdr:cNvSpPr>
          <a:spLocks/>
        </xdr:cNvSpPr>
      </xdr:nvSpPr>
      <xdr:spPr>
        <a:xfrm>
          <a:off x="17316450" y="7924800"/>
          <a:ext cx="1457325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104</xdr:col>
      <xdr:colOff>95250</xdr:colOff>
      <xdr:row>48</xdr:row>
      <xdr:rowOff>19050</xdr:rowOff>
    </xdr:from>
    <xdr:to>
      <xdr:col>125</xdr:col>
      <xdr:colOff>85725</xdr:colOff>
      <xdr:row>57</xdr:row>
      <xdr:rowOff>0</xdr:rowOff>
    </xdr:to>
    <xdr:sp>
      <xdr:nvSpPr>
        <xdr:cNvPr id="136" name="Rectangle 6"/>
        <xdr:cNvSpPr>
          <a:spLocks/>
        </xdr:cNvSpPr>
      </xdr:nvSpPr>
      <xdr:spPr>
        <a:xfrm>
          <a:off x="16440150" y="8248650"/>
          <a:ext cx="31908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105</xdr:col>
      <xdr:colOff>76200</xdr:colOff>
      <xdr:row>27</xdr:row>
      <xdr:rowOff>66675</xdr:rowOff>
    </xdr:from>
    <xdr:ext cx="514350" cy="285750"/>
    <xdr:sp>
      <xdr:nvSpPr>
        <xdr:cNvPr id="137" name="Text Box 65"/>
        <xdr:cNvSpPr txBox="1">
          <a:spLocks noChangeArrowheads="1"/>
        </xdr:cNvSpPr>
      </xdr:nvSpPr>
      <xdr:spPr>
        <a:xfrm>
          <a:off x="16573500" y="469582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５０</a:t>
          </a: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m</a:t>
          </a:r>
        </a:p>
      </xdr:txBody>
    </xdr:sp>
    <xdr:clientData/>
  </xdr:oneCellAnchor>
  <xdr:twoCellAnchor>
    <xdr:from>
      <xdr:col>133</xdr:col>
      <xdr:colOff>9525</xdr:colOff>
      <xdr:row>35</xdr:row>
      <xdr:rowOff>0</xdr:rowOff>
    </xdr:from>
    <xdr:to>
      <xdr:col>134</xdr:col>
      <xdr:colOff>0</xdr:colOff>
      <xdr:row>48</xdr:row>
      <xdr:rowOff>0</xdr:rowOff>
    </xdr:to>
    <xdr:sp>
      <xdr:nvSpPr>
        <xdr:cNvPr id="138" name="Freeform 67"/>
        <xdr:cNvSpPr>
          <a:spLocks/>
        </xdr:cNvSpPr>
      </xdr:nvSpPr>
      <xdr:spPr>
        <a:xfrm>
          <a:off x="20774025" y="6000750"/>
          <a:ext cx="142875" cy="2228850"/>
        </a:xfrm>
        <a:custGeom>
          <a:pathLst>
            <a:path h="126" w="17">
              <a:moveTo>
                <a:pt x="17" y="0"/>
              </a:moveTo>
              <a:lnTo>
                <a:pt x="0" y="0"/>
              </a:lnTo>
              <a:lnTo>
                <a:pt x="0" y="126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133</xdr:col>
      <xdr:colOff>9525</xdr:colOff>
      <xdr:row>16</xdr:row>
      <xdr:rowOff>0</xdr:rowOff>
    </xdr:from>
    <xdr:to>
      <xdr:col>134</xdr:col>
      <xdr:colOff>0</xdr:colOff>
      <xdr:row>29</xdr:row>
      <xdr:rowOff>0</xdr:rowOff>
    </xdr:to>
    <xdr:sp>
      <xdr:nvSpPr>
        <xdr:cNvPr id="139" name="Freeform 68"/>
        <xdr:cNvSpPr>
          <a:spLocks/>
        </xdr:cNvSpPr>
      </xdr:nvSpPr>
      <xdr:spPr>
        <a:xfrm flipV="1">
          <a:off x="20774025" y="2743200"/>
          <a:ext cx="142875" cy="2228850"/>
        </a:xfrm>
        <a:custGeom>
          <a:pathLst>
            <a:path h="126" w="17">
              <a:moveTo>
                <a:pt x="17" y="0"/>
              </a:moveTo>
              <a:lnTo>
                <a:pt x="0" y="0"/>
              </a:lnTo>
              <a:lnTo>
                <a:pt x="0" y="126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100</xdr:col>
      <xdr:colOff>57150</xdr:colOff>
      <xdr:row>55</xdr:row>
      <xdr:rowOff>19050</xdr:rowOff>
    </xdr:from>
    <xdr:ext cx="361950" cy="200025"/>
    <xdr:sp>
      <xdr:nvSpPr>
        <xdr:cNvPr id="140" name="Text Box 28"/>
        <xdr:cNvSpPr txBox="1">
          <a:spLocks noChangeArrowheads="1"/>
        </xdr:cNvSpPr>
      </xdr:nvSpPr>
      <xdr:spPr>
        <a:xfrm>
          <a:off x="15792450" y="94488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６．５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119</xdr:col>
      <xdr:colOff>123825</xdr:colOff>
      <xdr:row>56</xdr:row>
      <xdr:rowOff>57150</xdr:rowOff>
    </xdr:from>
    <xdr:to>
      <xdr:col>125</xdr:col>
      <xdr:colOff>76200</xdr:colOff>
      <xdr:row>56</xdr:row>
      <xdr:rowOff>57150</xdr:rowOff>
    </xdr:to>
    <xdr:sp>
      <xdr:nvSpPr>
        <xdr:cNvPr id="141" name="Line 32"/>
        <xdr:cNvSpPr>
          <a:spLocks/>
        </xdr:cNvSpPr>
      </xdr:nvSpPr>
      <xdr:spPr>
        <a:xfrm flipH="1">
          <a:off x="18754725" y="9658350"/>
          <a:ext cx="8667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104</xdr:col>
      <xdr:colOff>114300</xdr:colOff>
      <xdr:row>56</xdr:row>
      <xdr:rowOff>57150</xdr:rowOff>
    </xdr:from>
    <xdr:to>
      <xdr:col>110</xdr:col>
      <xdr:colOff>142875</xdr:colOff>
      <xdr:row>56</xdr:row>
      <xdr:rowOff>57150</xdr:rowOff>
    </xdr:to>
    <xdr:sp>
      <xdr:nvSpPr>
        <xdr:cNvPr id="142" name="Line 33"/>
        <xdr:cNvSpPr>
          <a:spLocks/>
        </xdr:cNvSpPr>
      </xdr:nvSpPr>
      <xdr:spPr>
        <a:xfrm flipH="1">
          <a:off x="16459200" y="9658350"/>
          <a:ext cx="9429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97</xdr:col>
      <xdr:colOff>133350</xdr:colOff>
      <xdr:row>56</xdr:row>
      <xdr:rowOff>57150</xdr:rowOff>
    </xdr:from>
    <xdr:to>
      <xdr:col>104</xdr:col>
      <xdr:colOff>85725</xdr:colOff>
      <xdr:row>56</xdr:row>
      <xdr:rowOff>57150</xdr:rowOff>
    </xdr:to>
    <xdr:sp>
      <xdr:nvSpPr>
        <xdr:cNvPr id="143" name="Line 35"/>
        <xdr:cNvSpPr>
          <a:spLocks/>
        </xdr:cNvSpPr>
      </xdr:nvSpPr>
      <xdr:spPr>
        <a:xfrm flipH="1">
          <a:off x="15411450" y="9658350"/>
          <a:ext cx="10191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125</xdr:col>
      <xdr:colOff>85725</xdr:colOff>
      <xdr:row>56</xdr:row>
      <xdr:rowOff>57150</xdr:rowOff>
    </xdr:from>
    <xdr:to>
      <xdr:col>131</xdr:col>
      <xdr:colOff>133350</xdr:colOff>
      <xdr:row>56</xdr:row>
      <xdr:rowOff>57150</xdr:rowOff>
    </xdr:to>
    <xdr:sp>
      <xdr:nvSpPr>
        <xdr:cNvPr id="144" name="Line 36"/>
        <xdr:cNvSpPr>
          <a:spLocks/>
        </xdr:cNvSpPr>
      </xdr:nvSpPr>
      <xdr:spPr>
        <a:xfrm flipH="1">
          <a:off x="19631025" y="9658350"/>
          <a:ext cx="9620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98</xdr:col>
      <xdr:colOff>9525</xdr:colOff>
      <xdr:row>58</xdr:row>
      <xdr:rowOff>133350</xdr:rowOff>
    </xdr:from>
    <xdr:ext cx="238125" cy="304800"/>
    <xdr:sp>
      <xdr:nvSpPr>
        <xdr:cNvPr id="145" name="Text Box 39"/>
        <xdr:cNvSpPr txBox="1">
          <a:spLocks noChangeArrowheads="1"/>
        </xdr:cNvSpPr>
      </xdr:nvSpPr>
      <xdr:spPr>
        <a:xfrm>
          <a:off x="15440025" y="10077450"/>
          <a:ext cx="238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104</xdr:col>
      <xdr:colOff>76200</xdr:colOff>
      <xdr:row>58</xdr:row>
      <xdr:rowOff>133350</xdr:rowOff>
    </xdr:from>
    <xdr:ext cx="371475" cy="304800"/>
    <xdr:sp>
      <xdr:nvSpPr>
        <xdr:cNvPr id="146" name="Text Box 40"/>
        <xdr:cNvSpPr txBox="1">
          <a:spLocks noChangeArrowheads="1"/>
        </xdr:cNvSpPr>
      </xdr:nvSpPr>
      <xdr:spPr>
        <a:xfrm>
          <a:off x="16421100" y="1007745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7.5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108</xdr:col>
      <xdr:colOff>9525</xdr:colOff>
      <xdr:row>58</xdr:row>
      <xdr:rowOff>123825</xdr:rowOff>
    </xdr:from>
    <xdr:ext cx="466725" cy="295275"/>
    <xdr:sp>
      <xdr:nvSpPr>
        <xdr:cNvPr id="147" name="Text Box 41"/>
        <xdr:cNvSpPr txBox="1">
          <a:spLocks noChangeArrowheads="1"/>
        </xdr:cNvSpPr>
      </xdr:nvSpPr>
      <xdr:spPr>
        <a:xfrm>
          <a:off x="16964025" y="1006792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13.5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132</xdr:col>
      <xdr:colOff>76200</xdr:colOff>
      <xdr:row>58</xdr:row>
      <xdr:rowOff>180975</xdr:rowOff>
    </xdr:from>
    <xdr:ext cx="342900" cy="295275"/>
    <xdr:sp>
      <xdr:nvSpPr>
        <xdr:cNvPr id="148" name="Text Box 46"/>
        <xdr:cNvSpPr txBox="1">
          <a:spLocks noChangeArrowheads="1"/>
        </xdr:cNvSpPr>
      </xdr:nvSpPr>
      <xdr:spPr>
        <a:xfrm>
          <a:off x="20688300" y="101250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98</xdr:col>
      <xdr:colOff>0</xdr:colOff>
      <xdr:row>57</xdr:row>
      <xdr:rowOff>47625</xdr:rowOff>
    </xdr:from>
    <xdr:to>
      <xdr:col>98</xdr:col>
      <xdr:colOff>9525</xdr:colOff>
      <xdr:row>59</xdr:row>
      <xdr:rowOff>0</xdr:rowOff>
    </xdr:to>
    <xdr:sp>
      <xdr:nvSpPr>
        <xdr:cNvPr id="149" name="Line 55"/>
        <xdr:cNvSpPr>
          <a:spLocks/>
        </xdr:cNvSpPr>
      </xdr:nvSpPr>
      <xdr:spPr>
        <a:xfrm>
          <a:off x="15430500" y="98202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132</xdr:col>
      <xdr:colOff>0</xdr:colOff>
      <xdr:row>57</xdr:row>
      <xdr:rowOff>47625</xdr:rowOff>
    </xdr:from>
    <xdr:to>
      <xdr:col>132</xdr:col>
      <xdr:colOff>0</xdr:colOff>
      <xdr:row>59</xdr:row>
      <xdr:rowOff>0</xdr:rowOff>
    </xdr:to>
    <xdr:sp>
      <xdr:nvSpPr>
        <xdr:cNvPr id="150" name="Line 61"/>
        <xdr:cNvSpPr>
          <a:spLocks/>
        </xdr:cNvSpPr>
      </xdr:nvSpPr>
      <xdr:spPr>
        <a:xfrm>
          <a:off x="20612100" y="9820275"/>
          <a:ext cx="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133</xdr:col>
      <xdr:colOff>114300</xdr:colOff>
      <xdr:row>55</xdr:row>
      <xdr:rowOff>85725</xdr:rowOff>
    </xdr:from>
    <xdr:ext cx="190500" cy="200025"/>
    <xdr:sp>
      <xdr:nvSpPr>
        <xdr:cNvPr id="151" name="Text Box 71"/>
        <xdr:cNvSpPr txBox="1">
          <a:spLocks noChangeArrowheads="1"/>
        </xdr:cNvSpPr>
      </xdr:nvSpPr>
      <xdr:spPr>
        <a:xfrm>
          <a:off x="20878800" y="95154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132</xdr:col>
      <xdr:colOff>0</xdr:colOff>
      <xdr:row>56</xdr:row>
      <xdr:rowOff>95250</xdr:rowOff>
    </xdr:from>
    <xdr:to>
      <xdr:col>136</xdr:col>
      <xdr:colOff>133350</xdr:colOff>
      <xdr:row>56</xdr:row>
      <xdr:rowOff>95250</xdr:rowOff>
    </xdr:to>
    <xdr:sp>
      <xdr:nvSpPr>
        <xdr:cNvPr id="152" name="Line 72"/>
        <xdr:cNvSpPr>
          <a:spLocks/>
        </xdr:cNvSpPr>
      </xdr:nvSpPr>
      <xdr:spPr>
        <a:xfrm flipH="1">
          <a:off x="20612100" y="9696450"/>
          <a:ext cx="74295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115</xdr:col>
      <xdr:colOff>19050</xdr:colOff>
      <xdr:row>27</xdr:row>
      <xdr:rowOff>123825</xdr:rowOff>
    </xdr:from>
    <xdr:to>
      <xdr:col>115</xdr:col>
      <xdr:colOff>19050</xdr:colOff>
      <xdr:row>32</xdr:row>
      <xdr:rowOff>57150</xdr:rowOff>
    </xdr:to>
    <xdr:sp>
      <xdr:nvSpPr>
        <xdr:cNvPr id="153" name="Line 116"/>
        <xdr:cNvSpPr>
          <a:spLocks/>
        </xdr:cNvSpPr>
      </xdr:nvSpPr>
      <xdr:spPr>
        <a:xfrm>
          <a:off x="18040350" y="4752975"/>
          <a:ext cx="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113</xdr:col>
      <xdr:colOff>38100</xdr:colOff>
      <xdr:row>29</xdr:row>
      <xdr:rowOff>104775</xdr:rowOff>
    </xdr:from>
    <xdr:ext cx="190500" cy="200025"/>
    <xdr:sp>
      <xdr:nvSpPr>
        <xdr:cNvPr id="154" name="Text Box 117"/>
        <xdr:cNvSpPr txBox="1">
          <a:spLocks noChangeArrowheads="1"/>
        </xdr:cNvSpPr>
      </xdr:nvSpPr>
      <xdr:spPr>
        <a:xfrm>
          <a:off x="17754600" y="50768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104</xdr:col>
      <xdr:colOff>95250</xdr:colOff>
      <xdr:row>57</xdr:row>
      <xdr:rowOff>47625</xdr:rowOff>
    </xdr:from>
    <xdr:to>
      <xdr:col>104</xdr:col>
      <xdr:colOff>104775</xdr:colOff>
      <xdr:row>59</xdr:row>
      <xdr:rowOff>0</xdr:rowOff>
    </xdr:to>
    <xdr:sp>
      <xdr:nvSpPr>
        <xdr:cNvPr id="155" name="Line 184"/>
        <xdr:cNvSpPr>
          <a:spLocks/>
        </xdr:cNvSpPr>
      </xdr:nvSpPr>
      <xdr:spPr>
        <a:xfrm>
          <a:off x="16440150" y="98202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126</xdr:col>
      <xdr:colOff>57150</xdr:colOff>
      <xdr:row>58</xdr:row>
      <xdr:rowOff>180975</xdr:rowOff>
    </xdr:from>
    <xdr:ext cx="466725" cy="295275"/>
    <xdr:sp>
      <xdr:nvSpPr>
        <xdr:cNvPr id="156" name="Text Box 185"/>
        <xdr:cNvSpPr txBox="1">
          <a:spLocks noChangeArrowheads="1"/>
        </xdr:cNvSpPr>
      </xdr:nvSpPr>
      <xdr:spPr>
        <a:xfrm>
          <a:off x="19754850" y="1012507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28.5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125</xdr:col>
      <xdr:colOff>85725</xdr:colOff>
      <xdr:row>57</xdr:row>
      <xdr:rowOff>47625</xdr:rowOff>
    </xdr:from>
    <xdr:to>
      <xdr:col>125</xdr:col>
      <xdr:colOff>85725</xdr:colOff>
      <xdr:row>59</xdr:row>
      <xdr:rowOff>0</xdr:rowOff>
    </xdr:to>
    <xdr:sp>
      <xdr:nvSpPr>
        <xdr:cNvPr id="157" name="Line 186"/>
        <xdr:cNvSpPr>
          <a:spLocks/>
        </xdr:cNvSpPr>
      </xdr:nvSpPr>
      <xdr:spPr>
        <a:xfrm>
          <a:off x="19631025" y="9820275"/>
          <a:ext cx="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94</xdr:col>
      <xdr:colOff>57150</xdr:colOff>
      <xdr:row>29</xdr:row>
      <xdr:rowOff>95250</xdr:rowOff>
    </xdr:from>
    <xdr:to>
      <xdr:col>97</xdr:col>
      <xdr:colOff>0</xdr:colOff>
      <xdr:row>35</xdr:row>
      <xdr:rowOff>57150</xdr:rowOff>
    </xdr:to>
    <xdr:sp>
      <xdr:nvSpPr>
        <xdr:cNvPr id="158" name="Rectangle 256"/>
        <xdr:cNvSpPr>
          <a:spLocks/>
        </xdr:cNvSpPr>
      </xdr:nvSpPr>
      <xdr:spPr>
        <a:xfrm>
          <a:off x="14878050" y="5067300"/>
          <a:ext cx="400050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少年ゴール</a:t>
          </a:r>
        </a:p>
      </xdr:txBody>
    </xdr:sp>
    <xdr:clientData/>
  </xdr:twoCellAnchor>
  <xdr:twoCellAnchor>
    <xdr:from>
      <xdr:col>106</xdr:col>
      <xdr:colOff>95250</xdr:colOff>
      <xdr:row>48</xdr:row>
      <xdr:rowOff>9525</xdr:rowOff>
    </xdr:from>
    <xdr:to>
      <xdr:col>106</xdr:col>
      <xdr:colOff>95250</xdr:colOff>
      <xdr:row>56</xdr:row>
      <xdr:rowOff>152400</xdr:rowOff>
    </xdr:to>
    <xdr:sp>
      <xdr:nvSpPr>
        <xdr:cNvPr id="159" name="Line 257"/>
        <xdr:cNvSpPr>
          <a:spLocks/>
        </xdr:cNvSpPr>
      </xdr:nvSpPr>
      <xdr:spPr>
        <a:xfrm rot="16200000" flipH="1">
          <a:off x="16744950" y="8239125"/>
          <a:ext cx="0" cy="1514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106</xdr:col>
      <xdr:colOff>0</xdr:colOff>
      <xdr:row>46</xdr:row>
      <xdr:rowOff>123825</xdr:rowOff>
    </xdr:from>
    <xdr:ext cx="190500" cy="200025"/>
    <xdr:sp>
      <xdr:nvSpPr>
        <xdr:cNvPr id="160" name="Text Box 258"/>
        <xdr:cNvSpPr txBox="1">
          <a:spLocks noChangeArrowheads="1"/>
        </xdr:cNvSpPr>
      </xdr:nvSpPr>
      <xdr:spPr>
        <a:xfrm>
          <a:off x="16649700" y="80105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110</xdr:col>
      <xdr:colOff>95250</xdr:colOff>
      <xdr:row>54</xdr:row>
      <xdr:rowOff>9525</xdr:rowOff>
    </xdr:from>
    <xdr:to>
      <xdr:col>119</xdr:col>
      <xdr:colOff>95250</xdr:colOff>
      <xdr:row>57</xdr:row>
      <xdr:rowOff>0</xdr:rowOff>
    </xdr:to>
    <xdr:sp>
      <xdr:nvSpPr>
        <xdr:cNvPr id="161" name="Rectangle 262"/>
        <xdr:cNvSpPr>
          <a:spLocks/>
        </xdr:cNvSpPr>
      </xdr:nvSpPr>
      <xdr:spPr>
        <a:xfrm>
          <a:off x="17354550" y="9267825"/>
          <a:ext cx="1371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117</xdr:col>
      <xdr:colOff>95250</xdr:colOff>
      <xdr:row>55</xdr:row>
      <xdr:rowOff>19050</xdr:rowOff>
    </xdr:from>
    <xdr:ext cx="190500" cy="200025"/>
    <xdr:sp>
      <xdr:nvSpPr>
        <xdr:cNvPr id="162" name="Text Box 19"/>
        <xdr:cNvSpPr txBox="1">
          <a:spLocks noChangeArrowheads="1"/>
        </xdr:cNvSpPr>
      </xdr:nvSpPr>
      <xdr:spPr>
        <a:xfrm>
          <a:off x="18421350" y="9448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121</xdr:col>
      <xdr:colOff>95250</xdr:colOff>
      <xdr:row>55</xdr:row>
      <xdr:rowOff>19050</xdr:rowOff>
    </xdr:from>
    <xdr:ext cx="190500" cy="200025"/>
    <xdr:sp>
      <xdr:nvSpPr>
        <xdr:cNvPr id="163" name="Text Box 20"/>
        <xdr:cNvSpPr txBox="1">
          <a:spLocks noChangeArrowheads="1"/>
        </xdr:cNvSpPr>
      </xdr:nvSpPr>
      <xdr:spPr>
        <a:xfrm>
          <a:off x="19030950" y="9448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118</xdr:col>
      <xdr:colOff>66675</xdr:colOff>
      <xdr:row>54</xdr:row>
      <xdr:rowOff>38100</xdr:rowOff>
    </xdr:from>
    <xdr:to>
      <xdr:col>118</xdr:col>
      <xdr:colOff>76200</xdr:colOff>
      <xdr:row>57</xdr:row>
      <xdr:rowOff>19050</xdr:rowOff>
    </xdr:to>
    <xdr:sp>
      <xdr:nvSpPr>
        <xdr:cNvPr id="164" name="Line 24"/>
        <xdr:cNvSpPr>
          <a:spLocks/>
        </xdr:cNvSpPr>
      </xdr:nvSpPr>
      <xdr:spPr>
        <a:xfrm flipH="1">
          <a:off x="18545175" y="9296400"/>
          <a:ext cx="9525" cy="495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117</xdr:col>
      <xdr:colOff>114300</xdr:colOff>
      <xdr:row>53</xdr:row>
      <xdr:rowOff>19050</xdr:rowOff>
    </xdr:from>
    <xdr:ext cx="190500" cy="200025"/>
    <xdr:sp>
      <xdr:nvSpPr>
        <xdr:cNvPr id="165" name="Text Box 25"/>
        <xdr:cNvSpPr txBox="1">
          <a:spLocks noChangeArrowheads="1"/>
        </xdr:cNvSpPr>
      </xdr:nvSpPr>
      <xdr:spPr>
        <a:xfrm>
          <a:off x="18440400" y="9105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116</xdr:col>
      <xdr:colOff>95250</xdr:colOff>
      <xdr:row>56</xdr:row>
      <xdr:rowOff>57150</xdr:rowOff>
    </xdr:from>
    <xdr:to>
      <xdr:col>119</xdr:col>
      <xdr:colOff>95250</xdr:colOff>
      <xdr:row>56</xdr:row>
      <xdr:rowOff>57150</xdr:rowOff>
    </xdr:to>
    <xdr:sp>
      <xdr:nvSpPr>
        <xdr:cNvPr id="166" name="Line 31"/>
        <xdr:cNvSpPr>
          <a:spLocks/>
        </xdr:cNvSpPr>
      </xdr:nvSpPr>
      <xdr:spPr>
        <a:xfrm flipH="1">
          <a:off x="18268950" y="965835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111</xdr:col>
      <xdr:colOff>114300</xdr:colOff>
      <xdr:row>58</xdr:row>
      <xdr:rowOff>161925</xdr:rowOff>
    </xdr:from>
    <xdr:ext cx="457200" cy="295275"/>
    <xdr:sp>
      <xdr:nvSpPr>
        <xdr:cNvPr id="167" name="Text Box 42"/>
        <xdr:cNvSpPr txBox="1">
          <a:spLocks noChangeArrowheads="1"/>
        </xdr:cNvSpPr>
      </xdr:nvSpPr>
      <xdr:spPr>
        <a:xfrm>
          <a:off x="17526000" y="10106025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16.5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115</xdr:col>
      <xdr:colOff>95250</xdr:colOff>
      <xdr:row>58</xdr:row>
      <xdr:rowOff>161925</xdr:rowOff>
    </xdr:from>
    <xdr:ext cx="466725" cy="295275"/>
    <xdr:sp>
      <xdr:nvSpPr>
        <xdr:cNvPr id="168" name="Text Box 43"/>
        <xdr:cNvSpPr txBox="1">
          <a:spLocks noChangeArrowheads="1"/>
        </xdr:cNvSpPr>
      </xdr:nvSpPr>
      <xdr:spPr>
        <a:xfrm>
          <a:off x="18116550" y="10106025"/>
          <a:ext cx="466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19.5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119</xdr:col>
      <xdr:colOff>114300</xdr:colOff>
      <xdr:row>58</xdr:row>
      <xdr:rowOff>161925</xdr:rowOff>
    </xdr:from>
    <xdr:ext cx="457200" cy="295275"/>
    <xdr:sp>
      <xdr:nvSpPr>
        <xdr:cNvPr id="169" name="Text Box 44"/>
        <xdr:cNvSpPr txBox="1">
          <a:spLocks noChangeArrowheads="1"/>
        </xdr:cNvSpPr>
      </xdr:nvSpPr>
      <xdr:spPr>
        <a:xfrm>
          <a:off x="18745200" y="10106025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22.5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113</xdr:col>
      <xdr:colOff>104775</xdr:colOff>
      <xdr:row>58</xdr:row>
      <xdr:rowOff>57150</xdr:rowOff>
    </xdr:from>
    <xdr:to>
      <xdr:col>113</xdr:col>
      <xdr:colOff>104775</xdr:colOff>
      <xdr:row>59</xdr:row>
      <xdr:rowOff>9525</xdr:rowOff>
    </xdr:to>
    <xdr:sp>
      <xdr:nvSpPr>
        <xdr:cNvPr id="170" name="Line 58"/>
        <xdr:cNvSpPr>
          <a:spLocks/>
        </xdr:cNvSpPr>
      </xdr:nvSpPr>
      <xdr:spPr>
        <a:xfrm>
          <a:off x="17821275" y="10001250"/>
          <a:ext cx="0" cy="14287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116</xdr:col>
      <xdr:colOff>85725</xdr:colOff>
      <xdr:row>58</xdr:row>
      <xdr:rowOff>57150</xdr:rowOff>
    </xdr:from>
    <xdr:to>
      <xdr:col>116</xdr:col>
      <xdr:colOff>85725</xdr:colOff>
      <xdr:row>59</xdr:row>
      <xdr:rowOff>9525</xdr:rowOff>
    </xdr:to>
    <xdr:sp>
      <xdr:nvSpPr>
        <xdr:cNvPr id="171" name="Line 59"/>
        <xdr:cNvSpPr>
          <a:spLocks/>
        </xdr:cNvSpPr>
      </xdr:nvSpPr>
      <xdr:spPr>
        <a:xfrm>
          <a:off x="18259425" y="10001250"/>
          <a:ext cx="0" cy="14287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119</xdr:col>
      <xdr:colOff>104775</xdr:colOff>
      <xdr:row>57</xdr:row>
      <xdr:rowOff>47625</xdr:rowOff>
    </xdr:from>
    <xdr:to>
      <xdr:col>119</xdr:col>
      <xdr:colOff>114300</xdr:colOff>
      <xdr:row>59</xdr:row>
      <xdr:rowOff>0</xdr:rowOff>
    </xdr:to>
    <xdr:sp>
      <xdr:nvSpPr>
        <xdr:cNvPr id="172" name="Line 60"/>
        <xdr:cNvSpPr>
          <a:spLocks/>
        </xdr:cNvSpPr>
      </xdr:nvSpPr>
      <xdr:spPr>
        <a:xfrm>
          <a:off x="18735675" y="9820275"/>
          <a:ext cx="1905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107</xdr:col>
      <xdr:colOff>57150</xdr:colOff>
      <xdr:row>55</xdr:row>
      <xdr:rowOff>19050</xdr:rowOff>
    </xdr:from>
    <xdr:ext cx="200025" cy="200025"/>
    <xdr:sp>
      <xdr:nvSpPr>
        <xdr:cNvPr id="173" name="Text Box 21"/>
        <xdr:cNvSpPr txBox="1">
          <a:spLocks noChangeArrowheads="1"/>
        </xdr:cNvSpPr>
      </xdr:nvSpPr>
      <xdr:spPr>
        <a:xfrm>
          <a:off x="16859250" y="9448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110</xdr:col>
      <xdr:colOff>95250</xdr:colOff>
      <xdr:row>56</xdr:row>
      <xdr:rowOff>57150</xdr:rowOff>
    </xdr:from>
    <xdr:to>
      <xdr:col>113</xdr:col>
      <xdr:colOff>95250</xdr:colOff>
      <xdr:row>56</xdr:row>
      <xdr:rowOff>57150</xdr:rowOff>
    </xdr:to>
    <xdr:sp>
      <xdr:nvSpPr>
        <xdr:cNvPr id="174" name="Line 30"/>
        <xdr:cNvSpPr>
          <a:spLocks/>
        </xdr:cNvSpPr>
      </xdr:nvSpPr>
      <xdr:spPr>
        <a:xfrm flipH="1">
          <a:off x="17354550" y="9658350"/>
          <a:ext cx="4572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113</xdr:col>
      <xdr:colOff>85725</xdr:colOff>
      <xdr:row>57</xdr:row>
      <xdr:rowOff>9525</xdr:rowOff>
    </xdr:from>
    <xdr:to>
      <xdr:col>116</xdr:col>
      <xdr:colOff>85725</xdr:colOff>
      <xdr:row>58</xdr:row>
      <xdr:rowOff>0</xdr:rowOff>
    </xdr:to>
    <xdr:sp>
      <xdr:nvSpPr>
        <xdr:cNvPr id="175" name="Rectangle 5"/>
        <xdr:cNvSpPr>
          <a:spLocks/>
        </xdr:cNvSpPr>
      </xdr:nvSpPr>
      <xdr:spPr>
        <a:xfrm>
          <a:off x="17802225" y="9782175"/>
          <a:ext cx="4572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111</xdr:col>
      <xdr:colOff>57150</xdr:colOff>
      <xdr:row>55</xdr:row>
      <xdr:rowOff>19050</xdr:rowOff>
    </xdr:from>
    <xdr:ext cx="200025" cy="200025"/>
    <xdr:sp>
      <xdr:nvSpPr>
        <xdr:cNvPr id="176" name="Text Box 18"/>
        <xdr:cNvSpPr txBox="1">
          <a:spLocks noChangeArrowheads="1"/>
        </xdr:cNvSpPr>
      </xdr:nvSpPr>
      <xdr:spPr>
        <a:xfrm>
          <a:off x="17468850" y="9448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114</xdr:col>
      <xdr:colOff>95250</xdr:colOff>
      <xdr:row>55</xdr:row>
      <xdr:rowOff>19050</xdr:rowOff>
    </xdr:from>
    <xdr:ext cx="190500" cy="200025"/>
    <xdr:sp>
      <xdr:nvSpPr>
        <xdr:cNvPr id="177" name="Text Box 23"/>
        <xdr:cNvSpPr txBox="1">
          <a:spLocks noChangeArrowheads="1"/>
        </xdr:cNvSpPr>
      </xdr:nvSpPr>
      <xdr:spPr>
        <a:xfrm>
          <a:off x="17964150" y="9448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115</xdr:col>
      <xdr:colOff>38100</xdr:colOff>
      <xdr:row>51</xdr:row>
      <xdr:rowOff>57150</xdr:rowOff>
    </xdr:from>
    <xdr:to>
      <xdr:col>115</xdr:col>
      <xdr:colOff>38100</xdr:colOff>
      <xdr:row>57</xdr:row>
      <xdr:rowOff>57150</xdr:rowOff>
    </xdr:to>
    <xdr:sp>
      <xdr:nvSpPr>
        <xdr:cNvPr id="178" name="Line 26"/>
        <xdr:cNvSpPr>
          <a:spLocks/>
        </xdr:cNvSpPr>
      </xdr:nvSpPr>
      <xdr:spPr>
        <a:xfrm>
          <a:off x="18059400" y="8801100"/>
          <a:ext cx="0" cy="10287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114</xdr:col>
      <xdr:colOff>57150</xdr:colOff>
      <xdr:row>50</xdr:row>
      <xdr:rowOff>19050</xdr:rowOff>
    </xdr:from>
    <xdr:ext cx="200025" cy="200025"/>
    <xdr:sp>
      <xdr:nvSpPr>
        <xdr:cNvPr id="179" name="Text Box 27"/>
        <xdr:cNvSpPr txBox="1">
          <a:spLocks noChangeArrowheads="1"/>
        </xdr:cNvSpPr>
      </xdr:nvSpPr>
      <xdr:spPr>
        <a:xfrm>
          <a:off x="17926050" y="85915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113</xdr:col>
      <xdr:colOff>114300</xdr:colOff>
      <xdr:row>56</xdr:row>
      <xdr:rowOff>57150</xdr:rowOff>
    </xdr:from>
    <xdr:to>
      <xdr:col>116</xdr:col>
      <xdr:colOff>123825</xdr:colOff>
      <xdr:row>56</xdr:row>
      <xdr:rowOff>57150</xdr:rowOff>
    </xdr:to>
    <xdr:sp>
      <xdr:nvSpPr>
        <xdr:cNvPr id="180" name="Line 34"/>
        <xdr:cNvSpPr>
          <a:spLocks/>
        </xdr:cNvSpPr>
      </xdr:nvSpPr>
      <xdr:spPr>
        <a:xfrm flipH="1">
          <a:off x="17830800" y="9658350"/>
          <a:ext cx="4667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115</xdr:col>
      <xdr:colOff>0</xdr:colOff>
      <xdr:row>51</xdr:row>
      <xdr:rowOff>9525</xdr:rowOff>
    </xdr:from>
    <xdr:to>
      <xdr:col>115</xdr:col>
      <xdr:colOff>85725</xdr:colOff>
      <xdr:row>51</xdr:row>
      <xdr:rowOff>85725</xdr:rowOff>
    </xdr:to>
    <xdr:sp>
      <xdr:nvSpPr>
        <xdr:cNvPr id="181" name="Oval 189"/>
        <xdr:cNvSpPr>
          <a:spLocks/>
        </xdr:cNvSpPr>
      </xdr:nvSpPr>
      <xdr:spPr>
        <a:xfrm>
          <a:off x="18021300" y="87534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98</xdr:col>
      <xdr:colOff>9525</xdr:colOff>
      <xdr:row>25</xdr:row>
      <xdr:rowOff>38100</xdr:rowOff>
    </xdr:from>
    <xdr:to>
      <xdr:col>131</xdr:col>
      <xdr:colOff>76200</xdr:colOff>
      <xdr:row>25</xdr:row>
      <xdr:rowOff>38100</xdr:rowOff>
    </xdr:to>
    <xdr:sp>
      <xdr:nvSpPr>
        <xdr:cNvPr id="182" name="Line 64"/>
        <xdr:cNvSpPr>
          <a:spLocks/>
        </xdr:cNvSpPr>
      </xdr:nvSpPr>
      <xdr:spPr>
        <a:xfrm flipH="1">
          <a:off x="15440025" y="4324350"/>
          <a:ext cx="509587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117</xdr:col>
      <xdr:colOff>19050</xdr:colOff>
      <xdr:row>23</xdr:row>
      <xdr:rowOff>123825</xdr:rowOff>
    </xdr:from>
    <xdr:ext cx="514350" cy="285750"/>
    <xdr:sp>
      <xdr:nvSpPr>
        <xdr:cNvPr id="183" name="Text Box 66"/>
        <xdr:cNvSpPr txBox="1">
          <a:spLocks noChangeArrowheads="1"/>
        </xdr:cNvSpPr>
      </xdr:nvSpPr>
      <xdr:spPr>
        <a:xfrm>
          <a:off x="18345150" y="4067175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３４</a:t>
          </a:r>
          <a:r>
            <a:rPr lang="en-US" cap="none" sz="1600" b="1" i="0" u="none" baseline="0">
              <a:solidFill>
                <a:srgbClr val="FF0000"/>
              </a:solidFill>
              <a:latin typeface="HGS創英角ｺﾞｼｯｸUB"/>
              <a:ea typeface="HGS創英角ｺﾞｼｯｸUB"/>
              <a:cs typeface="HGS創英角ｺﾞｼｯｸUB"/>
            </a:rPr>
            <a:t>m</a:t>
          </a:r>
        </a:p>
      </xdr:txBody>
    </xdr:sp>
    <xdr:clientData/>
  </xdr:oneCellAnchor>
  <xdr:twoCellAnchor>
    <xdr:from>
      <xdr:col>110</xdr:col>
      <xdr:colOff>57150</xdr:colOff>
      <xdr:row>8</xdr:row>
      <xdr:rowOff>76200</xdr:rowOff>
    </xdr:from>
    <xdr:to>
      <xdr:col>119</xdr:col>
      <xdr:colOff>142875</xdr:colOff>
      <xdr:row>18</xdr:row>
      <xdr:rowOff>57150</xdr:rowOff>
    </xdr:to>
    <xdr:sp>
      <xdr:nvSpPr>
        <xdr:cNvPr id="184" name="Oval 266"/>
        <xdr:cNvSpPr>
          <a:spLocks/>
        </xdr:cNvSpPr>
      </xdr:nvSpPr>
      <xdr:spPr>
        <a:xfrm>
          <a:off x="17316450" y="1447800"/>
          <a:ext cx="1457325" cy="1695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104</xdr:col>
      <xdr:colOff>95250</xdr:colOff>
      <xdr:row>8</xdr:row>
      <xdr:rowOff>0</xdr:rowOff>
    </xdr:from>
    <xdr:to>
      <xdr:col>125</xdr:col>
      <xdr:colOff>85725</xdr:colOff>
      <xdr:row>16</xdr:row>
      <xdr:rowOff>152400</xdr:rowOff>
    </xdr:to>
    <xdr:sp>
      <xdr:nvSpPr>
        <xdr:cNvPr id="185" name="Rectangle 261"/>
        <xdr:cNvSpPr>
          <a:spLocks/>
        </xdr:cNvSpPr>
      </xdr:nvSpPr>
      <xdr:spPr>
        <a:xfrm>
          <a:off x="16440150" y="1371600"/>
          <a:ext cx="319087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114</xdr:col>
      <xdr:colOff>114300</xdr:colOff>
      <xdr:row>32</xdr:row>
      <xdr:rowOff>57150</xdr:rowOff>
    </xdr:from>
    <xdr:to>
      <xdr:col>115</xdr:col>
      <xdr:colOff>47625</xdr:colOff>
      <xdr:row>32</xdr:row>
      <xdr:rowOff>133350</xdr:rowOff>
    </xdr:to>
    <xdr:sp>
      <xdr:nvSpPr>
        <xdr:cNvPr id="186" name="Oval 268"/>
        <xdr:cNvSpPr>
          <a:spLocks/>
        </xdr:cNvSpPr>
      </xdr:nvSpPr>
      <xdr:spPr>
        <a:xfrm>
          <a:off x="17983200" y="554355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85725</xdr:colOff>
      <xdr:row>8</xdr:row>
      <xdr:rowOff>38100</xdr:rowOff>
    </xdr:from>
    <xdr:to>
      <xdr:col>105</xdr:col>
      <xdr:colOff>85725</xdr:colOff>
      <xdr:row>56</xdr:row>
      <xdr:rowOff>161925</xdr:rowOff>
    </xdr:to>
    <xdr:sp>
      <xdr:nvSpPr>
        <xdr:cNvPr id="187" name="Line 63"/>
        <xdr:cNvSpPr>
          <a:spLocks/>
        </xdr:cNvSpPr>
      </xdr:nvSpPr>
      <xdr:spPr>
        <a:xfrm>
          <a:off x="16583025" y="1409700"/>
          <a:ext cx="0" cy="83534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110</xdr:col>
      <xdr:colOff>85725</xdr:colOff>
      <xdr:row>8</xdr:row>
      <xdr:rowOff>0</xdr:rowOff>
    </xdr:from>
    <xdr:to>
      <xdr:col>119</xdr:col>
      <xdr:colOff>85725</xdr:colOff>
      <xdr:row>10</xdr:row>
      <xdr:rowOff>161925</xdr:rowOff>
    </xdr:to>
    <xdr:sp>
      <xdr:nvSpPr>
        <xdr:cNvPr id="188" name="Rectangle 263"/>
        <xdr:cNvSpPr>
          <a:spLocks/>
        </xdr:cNvSpPr>
      </xdr:nvSpPr>
      <xdr:spPr>
        <a:xfrm>
          <a:off x="17345025" y="1371600"/>
          <a:ext cx="1371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114</xdr:col>
      <xdr:colOff>133350</xdr:colOff>
      <xdr:row>13</xdr:row>
      <xdr:rowOff>28575</xdr:rowOff>
    </xdr:from>
    <xdr:to>
      <xdr:col>115</xdr:col>
      <xdr:colOff>66675</xdr:colOff>
      <xdr:row>13</xdr:row>
      <xdr:rowOff>104775</xdr:rowOff>
    </xdr:to>
    <xdr:sp>
      <xdr:nvSpPr>
        <xdr:cNvPr id="189" name="Oval 267"/>
        <xdr:cNvSpPr>
          <a:spLocks/>
        </xdr:cNvSpPr>
      </xdr:nvSpPr>
      <xdr:spPr>
        <a:xfrm>
          <a:off x="18002250" y="225742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127</xdr:col>
      <xdr:colOff>76200</xdr:colOff>
      <xdr:row>55</xdr:row>
      <xdr:rowOff>19050</xdr:rowOff>
    </xdr:from>
    <xdr:ext cx="361950" cy="200025"/>
    <xdr:sp>
      <xdr:nvSpPr>
        <xdr:cNvPr id="190" name="Text Box 28"/>
        <xdr:cNvSpPr txBox="1">
          <a:spLocks noChangeArrowheads="1"/>
        </xdr:cNvSpPr>
      </xdr:nvSpPr>
      <xdr:spPr>
        <a:xfrm>
          <a:off x="19926300" y="94488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６．５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110</xdr:col>
      <xdr:colOff>76200</xdr:colOff>
      <xdr:row>57</xdr:row>
      <xdr:rowOff>47625</xdr:rowOff>
    </xdr:from>
    <xdr:to>
      <xdr:col>110</xdr:col>
      <xdr:colOff>85725</xdr:colOff>
      <xdr:row>59</xdr:row>
      <xdr:rowOff>0</xdr:rowOff>
    </xdr:to>
    <xdr:sp>
      <xdr:nvSpPr>
        <xdr:cNvPr id="191" name="Line 184"/>
        <xdr:cNvSpPr>
          <a:spLocks/>
        </xdr:cNvSpPr>
      </xdr:nvSpPr>
      <xdr:spPr>
        <a:xfrm>
          <a:off x="17335500" y="9820275"/>
          <a:ext cx="9525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97</xdr:col>
      <xdr:colOff>38100</xdr:colOff>
      <xdr:row>55</xdr:row>
      <xdr:rowOff>0</xdr:rowOff>
    </xdr:from>
    <xdr:ext cx="190500" cy="209550"/>
    <xdr:sp>
      <xdr:nvSpPr>
        <xdr:cNvPr id="192" name="Text Box 71"/>
        <xdr:cNvSpPr txBox="1">
          <a:spLocks noChangeArrowheads="1"/>
        </xdr:cNvSpPr>
      </xdr:nvSpPr>
      <xdr:spPr>
        <a:xfrm>
          <a:off x="15316200" y="9429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97</xdr:col>
      <xdr:colOff>0</xdr:colOff>
      <xdr:row>56</xdr:row>
      <xdr:rowOff>95250</xdr:rowOff>
    </xdr:from>
    <xdr:to>
      <xdr:col>98</xdr:col>
      <xdr:colOff>0</xdr:colOff>
      <xdr:row>56</xdr:row>
      <xdr:rowOff>95250</xdr:rowOff>
    </xdr:to>
    <xdr:sp>
      <xdr:nvSpPr>
        <xdr:cNvPr id="193" name="Line 72"/>
        <xdr:cNvSpPr>
          <a:spLocks/>
        </xdr:cNvSpPr>
      </xdr:nvSpPr>
      <xdr:spPr>
        <a:xfrm flipH="1">
          <a:off x="15278100" y="9696450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97</xdr:col>
      <xdr:colOff>9525</xdr:colOff>
      <xdr:row>7</xdr:row>
      <xdr:rowOff>114300</xdr:rowOff>
    </xdr:from>
    <xdr:to>
      <xdr:col>97</xdr:col>
      <xdr:colOff>38100</xdr:colOff>
      <xdr:row>57</xdr:row>
      <xdr:rowOff>38100</xdr:rowOff>
    </xdr:to>
    <xdr:sp>
      <xdr:nvSpPr>
        <xdr:cNvPr id="194" name="直線コネクタ 571"/>
        <xdr:cNvSpPr>
          <a:spLocks/>
        </xdr:cNvSpPr>
      </xdr:nvSpPr>
      <xdr:spPr>
        <a:xfrm flipH="1">
          <a:off x="15287625" y="1343025"/>
          <a:ext cx="28575" cy="8467725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137</xdr:col>
      <xdr:colOff>95250</xdr:colOff>
      <xdr:row>58</xdr:row>
      <xdr:rowOff>133350</xdr:rowOff>
    </xdr:from>
    <xdr:ext cx="333375" cy="304800"/>
    <xdr:sp>
      <xdr:nvSpPr>
        <xdr:cNvPr id="195" name="Text Box 39"/>
        <xdr:cNvSpPr txBox="1">
          <a:spLocks noChangeArrowheads="1"/>
        </xdr:cNvSpPr>
      </xdr:nvSpPr>
      <xdr:spPr>
        <a:xfrm>
          <a:off x="21469350" y="100774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6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97</xdr:col>
      <xdr:colOff>28575</xdr:colOff>
      <xdr:row>7</xdr:row>
      <xdr:rowOff>142875</xdr:rowOff>
    </xdr:from>
    <xdr:to>
      <xdr:col>172</xdr:col>
      <xdr:colOff>38100</xdr:colOff>
      <xdr:row>7</xdr:row>
      <xdr:rowOff>142875</xdr:rowOff>
    </xdr:to>
    <xdr:sp>
      <xdr:nvSpPr>
        <xdr:cNvPr id="196" name="直線コネクタ 631"/>
        <xdr:cNvSpPr>
          <a:spLocks/>
        </xdr:cNvSpPr>
      </xdr:nvSpPr>
      <xdr:spPr>
        <a:xfrm>
          <a:off x="15306675" y="1371600"/>
          <a:ext cx="11439525" cy="0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97</xdr:col>
      <xdr:colOff>28575</xdr:colOff>
      <xdr:row>57</xdr:row>
      <xdr:rowOff>9525</xdr:rowOff>
    </xdr:from>
    <xdr:to>
      <xdr:col>172</xdr:col>
      <xdr:colOff>38100</xdr:colOff>
      <xdr:row>57</xdr:row>
      <xdr:rowOff>19050</xdr:rowOff>
    </xdr:to>
    <xdr:sp>
      <xdr:nvSpPr>
        <xdr:cNvPr id="197" name="直線コネクタ 632"/>
        <xdr:cNvSpPr>
          <a:spLocks/>
        </xdr:cNvSpPr>
      </xdr:nvSpPr>
      <xdr:spPr>
        <a:xfrm>
          <a:off x="15306675" y="9782175"/>
          <a:ext cx="11439525" cy="9525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172</xdr:col>
      <xdr:colOff>47625</xdr:colOff>
      <xdr:row>29</xdr:row>
      <xdr:rowOff>95250</xdr:rowOff>
    </xdr:from>
    <xdr:to>
      <xdr:col>174</xdr:col>
      <xdr:colOff>123825</xdr:colOff>
      <xdr:row>35</xdr:row>
      <xdr:rowOff>57150</xdr:rowOff>
    </xdr:to>
    <xdr:sp>
      <xdr:nvSpPr>
        <xdr:cNvPr id="198" name="Rectangle 256"/>
        <xdr:cNvSpPr>
          <a:spLocks/>
        </xdr:cNvSpPr>
      </xdr:nvSpPr>
      <xdr:spPr>
        <a:xfrm>
          <a:off x="26755725" y="5067300"/>
          <a:ext cx="381000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少年ゴール</a:t>
          </a:r>
        </a:p>
      </xdr:txBody>
    </xdr:sp>
    <xdr:clientData/>
  </xdr:twoCellAnchor>
  <xdr:twoCellAnchor>
    <xdr:from>
      <xdr:col>175</xdr:col>
      <xdr:colOff>38100</xdr:colOff>
      <xdr:row>8</xdr:row>
      <xdr:rowOff>0</xdr:rowOff>
    </xdr:from>
    <xdr:to>
      <xdr:col>179</xdr:col>
      <xdr:colOff>104775</xdr:colOff>
      <xdr:row>56</xdr:row>
      <xdr:rowOff>114300</xdr:rowOff>
    </xdr:to>
    <xdr:sp>
      <xdr:nvSpPr>
        <xdr:cNvPr id="199" name="Rectangle 142"/>
        <xdr:cNvSpPr>
          <a:spLocks/>
        </xdr:cNvSpPr>
      </xdr:nvSpPr>
      <xdr:spPr>
        <a:xfrm>
          <a:off x="27203400" y="1371600"/>
          <a:ext cx="676275" cy="834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応援席</a:t>
          </a:r>
        </a:p>
      </xdr:txBody>
    </xdr:sp>
    <xdr:clientData/>
  </xdr:twoCellAnchor>
  <xdr:twoCellAnchor>
    <xdr:from>
      <xdr:col>91</xdr:col>
      <xdr:colOff>114300</xdr:colOff>
      <xdr:row>7</xdr:row>
      <xdr:rowOff>123825</xdr:rowOff>
    </xdr:from>
    <xdr:to>
      <xdr:col>94</xdr:col>
      <xdr:colOff>38100</xdr:colOff>
      <xdr:row>56</xdr:row>
      <xdr:rowOff>95250</xdr:rowOff>
    </xdr:to>
    <xdr:sp>
      <xdr:nvSpPr>
        <xdr:cNvPr id="200" name="Rectangle 142"/>
        <xdr:cNvSpPr>
          <a:spLocks/>
        </xdr:cNvSpPr>
      </xdr:nvSpPr>
      <xdr:spPr>
        <a:xfrm>
          <a:off x="14478000" y="1352550"/>
          <a:ext cx="381000" cy="834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0" rIns="54864" bIns="0" anchor="ctr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応援席</a:t>
          </a:r>
        </a:p>
      </xdr:txBody>
    </xdr:sp>
    <xdr:clientData/>
  </xdr:twoCellAnchor>
  <xdr:twoCellAnchor>
    <xdr:from>
      <xdr:col>97</xdr:col>
      <xdr:colOff>28575</xdr:colOff>
      <xdr:row>7</xdr:row>
      <xdr:rowOff>142875</xdr:rowOff>
    </xdr:from>
    <xdr:to>
      <xdr:col>172</xdr:col>
      <xdr:colOff>38100</xdr:colOff>
      <xdr:row>7</xdr:row>
      <xdr:rowOff>142875</xdr:rowOff>
    </xdr:to>
    <xdr:sp>
      <xdr:nvSpPr>
        <xdr:cNvPr id="201" name="直線コネクタ 636"/>
        <xdr:cNvSpPr>
          <a:spLocks/>
        </xdr:cNvSpPr>
      </xdr:nvSpPr>
      <xdr:spPr>
        <a:xfrm>
          <a:off x="15306675" y="1371600"/>
          <a:ext cx="11439525" cy="0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</xdr:col>
      <xdr:colOff>114300</xdr:colOff>
      <xdr:row>38</xdr:row>
      <xdr:rowOff>85725</xdr:rowOff>
    </xdr:from>
    <xdr:ext cx="2552700" cy="762000"/>
    <xdr:sp>
      <xdr:nvSpPr>
        <xdr:cNvPr id="202" name="Text Box 143"/>
        <xdr:cNvSpPr txBox="1">
          <a:spLocks noChangeArrowheads="1"/>
        </xdr:cNvSpPr>
      </xdr:nvSpPr>
      <xdr:spPr>
        <a:xfrm>
          <a:off x="2895600" y="66008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4400" b="0" i="0" u="none" baseline="0">
              <a:solidFill>
                <a:srgbClr val="008000"/>
              </a:solidFill>
            </a:rPr>
            <a:t>第１コート</a:t>
          </a:r>
        </a:p>
      </xdr:txBody>
    </xdr:sp>
    <xdr:clientData/>
  </xdr:oneCellAnchor>
  <xdr:oneCellAnchor>
    <xdr:from>
      <xdr:col>54</xdr:col>
      <xdr:colOff>114300</xdr:colOff>
      <xdr:row>38</xdr:row>
      <xdr:rowOff>85725</xdr:rowOff>
    </xdr:from>
    <xdr:ext cx="2552700" cy="762000"/>
    <xdr:sp>
      <xdr:nvSpPr>
        <xdr:cNvPr id="203" name="Text Box 143"/>
        <xdr:cNvSpPr txBox="1">
          <a:spLocks noChangeArrowheads="1"/>
        </xdr:cNvSpPr>
      </xdr:nvSpPr>
      <xdr:spPr>
        <a:xfrm>
          <a:off x="8839200" y="6600825"/>
          <a:ext cx="2552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4400" b="0" i="0" u="none" baseline="0">
              <a:solidFill>
                <a:srgbClr val="008000"/>
              </a:solidFill>
            </a:rPr>
            <a:t>第２コート</a:t>
          </a:r>
        </a:p>
      </xdr:txBody>
    </xdr:sp>
    <xdr:clientData/>
  </xdr:oneCellAnchor>
  <xdr:oneCellAnchor>
    <xdr:from>
      <xdr:col>105</xdr:col>
      <xdr:colOff>123825</xdr:colOff>
      <xdr:row>38</xdr:row>
      <xdr:rowOff>85725</xdr:rowOff>
    </xdr:from>
    <xdr:ext cx="2562225" cy="762000"/>
    <xdr:sp>
      <xdr:nvSpPr>
        <xdr:cNvPr id="204" name="Text Box 143"/>
        <xdr:cNvSpPr txBox="1">
          <a:spLocks noChangeArrowheads="1"/>
        </xdr:cNvSpPr>
      </xdr:nvSpPr>
      <xdr:spPr>
        <a:xfrm>
          <a:off x="16621125" y="6600825"/>
          <a:ext cx="2562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4400" b="0" i="0" u="none" baseline="0">
              <a:solidFill>
                <a:srgbClr val="008000"/>
              </a:solidFill>
            </a:rPr>
            <a:t>第３コート</a:t>
          </a:r>
        </a:p>
      </xdr:txBody>
    </xdr:sp>
    <xdr:clientData/>
  </xdr:oneCellAnchor>
  <xdr:oneCellAnchor>
    <xdr:from>
      <xdr:col>40</xdr:col>
      <xdr:colOff>123825</xdr:colOff>
      <xdr:row>64</xdr:row>
      <xdr:rowOff>114300</xdr:rowOff>
    </xdr:from>
    <xdr:ext cx="523875" cy="1095375"/>
    <xdr:sp>
      <xdr:nvSpPr>
        <xdr:cNvPr id="205" name="Text Box 143"/>
        <xdr:cNvSpPr txBox="1">
          <a:spLocks noChangeArrowheads="1"/>
        </xdr:cNvSpPr>
      </xdr:nvSpPr>
      <xdr:spPr>
        <a:xfrm>
          <a:off x="6715125" y="11182350"/>
          <a:ext cx="5238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 vert="wordArtVertRtl">
          <a:spAutoFit/>
        </a:bodyPr>
        <a:p>
          <a:pPr algn="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ベンチ</a:t>
          </a:r>
        </a:p>
      </xdr:txBody>
    </xdr:sp>
    <xdr:clientData/>
  </xdr:oneCellAnchor>
  <xdr:oneCellAnchor>
    <xdr:from>
      <xdr:col>40</xdr:col>
      <xdr:colOff>142875</xdr:colOff>
      <xdr:row>47</xdr:row>
      <xdr:rowOff>28575</xdr:rowOff>
    </xdr:from>
    <xdr:ext cx="523875" cy="1076325"/>
    <xdr:sp>
      <xdr:nvSpPr>
        <xdr:cNvPr id="206" name="Text Box 143"/>
        <xdr:cNvSpPr txBox="1">
          <a:spLocks noChangeArrowheads="1"/>
        </xdr:cNvSpPr>
      </xdr:nvSpPr>
      <xdr:spPr>
        <a:xfrm>
          <a:off x="6734175" y="8086725"/>
          <a:ext cx="5238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 vert="wordArtVertRtl">
          <a:spAutoFit/>
        </a:bodyPr>
        <a:p>
          <a:pPr algn="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ベンチ</a:t>
          </a:r>
        </a:p>
      </xdr:txBody>
    </xdr:sp>
    <xdr:clientData/>
  </xdr:oneCellAnchor>
  <xdr:oneCellAnchor>
    <xdr:from>
      <xdr:col>130</xdr:col>
      <xdr:colOff>19050</xdr:colOff>
      <xdr:row>64</xdr:row>
      <xdr:rowOff>114300</xdr:rowOff>
    </xdr:from>
    <xdr:ext cx="514350" cy="1095375"/>
    <xdr:sp>
      <xdr:nvSpPr>
        <xdr:cNvPr id="207" name="Text Box 143"/>
        <xdr:cNvSpPr txBox="1">
          <a:spLocks noChangeArrowheads="1"/>
        </xdr:cNvSpPr>
      </xdr:nvSpPr>
      <xdr:spPr>
        <a:xfrm>
          <a:off x="20326350" y="11182350"/>
          <a:ext cx="51435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 vert="wordArtVertRtl">
          <a:spAutoFit/>
        </a:bodyPr>
        <a:p>
          <a:pPr algn="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ベンチ</a:t>
          </a:r>
        </a:p>
      </xdr:txBody>
    </xdr:sp>
    <xdr:clientData/>
  </xdr:oneCellAnchor>
  <xdr:oneCellAnchor>
    <xdr:from>
      <xdr:col>129</xdr:col>
      <xdr:colOff>123825</xdr:colOff>
      <xdr:row>47</xdr:row>
      <xdr:rowOff>28575</xdr:rowOff>
    </xdr:from>
    <xdr:ext cx="523875" cy="1076325"/>
    <xdr:sp>
      <xdr:nvSpPr>
        <xdr:cNvPr id="208" name="Text Box 143"/>
        <xdr:cNvSpPr txBox="1">
          <a:spLocks noChangeArrowheads="1"/>
        </xdr:cNvSpPr>
      </xdr:nvSpPr>
      <xdr:spPr>
        <a:xfrm>
          <a:off x="20278725" y="8086725"/>
          <a:ext cx="5238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 vert="wordArtVertRtl">
          <a:spAutoFit/>
        </a:bodyPr>
        <a:p>
          <a:pPr algn="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ベンチ</a:t>
          </a:r>
        </a:p>
      </xdr:txBody>
    </xdr:sp>
    <xdr:clientData/>
  </xdr:oneCellAnchor>
  <xdr:twoCellAnchor>
    <xdr:from>
      <xdr:col>172</xdr:col>
      <xdr:colOff>38100</xdr:colOff>
      <xdr:row>7</xdr:row>
      <xdr:rowOff>114300</xdr:rowOff>
    </xdr:from>
    <xdr:to>
      <xdr:col>172</xdr:col>
      <xdr:colOff>47625</xdr:colOff>
      <xdr:row>57</xdr:row>
      <xdr:rowOff>38100</xdr:rowOff>
    </xdr:to>
    <xdr:sp>
      <xdr:nvSpPr>
        <xdr:cNvPr id="209" name="直線コネクタ 269"/>
        <xdr:cNvSpPr>
          <a:spLocks/>
        </xdr:cNvSpPr>
      </xdr:nvSpPr>
      <xdr:spPr>
        <a:xfrm flipH="1">
          <a:off x="26746200" y="1343025"/>
          <a:ext cx="19050" cy="8467725"/>
        </a:xfrm>
        <a:prstGeom prst="line">
          <a:avLst/>
        </a:prstGeom>
        <a:noFill/>
        <a:ln w="508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141</xdr:col>
      <xdr:colOff>19050</xdr:colOff>
      <xdr:row>30</xdr:row>
      <xdr:rowOff>85725</xdr:rowOff>
    </xdr:from>
    <xdr:ext cx="3552825" cy="762000"/>
    <xdr:sp>
      <xdr:nvSpPr>
        <xdr:cNvPr id="210" name="Text Box 143"/>
        <xdr:cNvSpPr txBox="1">
          <a:spLocks noChangeArrowheads="1"/>
        </xdr:cNvSpPr>
      </xdr:nvSpPr>
      <xdr:spPr>
        <a:xfrm>
          <a:off x="22002750" y="5229225"/>
          <a:ext cx="3552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4400" b="0" i="0" u="none" baseline="0">
              <a:solidFill>
                <a:srgbClr val="008000"/>
              </a:solidFill>
            </a:rPr>
            <a:t>アップスペース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6">
      <selection activeCell="L69" sqref="L69"/>
    </sheetView>
  </sheetViews>
  <sheetFormatPr defaultColWidth="9.140625" defaultRowHeight="15"/>
  <cols>
    <col min="1" max="1" width="1.421875" style="1" customWidth="1"/>
    <col min="2" max="2" width="3.421875" style="1" customWidth="1"/>
    <col min="3" max="3" width="6.57421875" style="1" customWidth="1"/>
    <col min="4" max="4" width="3.7109375" style="1" customWidth="1"/>
    <col min="5" max="5" width="3.28125" style="1" customWidth="1"/>
    <col min="6" max="6" width="18.421875" style="1" customWidth="1"/>
    <col min="7" max="7" width="3.28125" style="1" customWidth="1"/>
    <col min="8" max="8" width="18.421875" style="1" customWidth="1"/>
    <col min="9" max="9" width="3.28125" style="1" customWidth="1"/>
    <col min="10" max="10" width="18.421875" style="1" customWidth="1"/>
    <col min="11" max="11" width="3.28125" style="1" customWidth="1"/>
    <col min="12" max="12" width="18.28125" style="1" customWidth="1"/>
    <col min="13" max="13" width="13.421875" style="1" customWidth="1"/>
    <col min="14" max="16384" width="9.00390625" style="1" customWidth="1"/>
  </cols>
  <sheetData>
    <row r="1" ht="13.5">
      <c r="L1" s="180">
        <f ca="1">TODAY()</f>
        <v>42519</v>
      </c>
    </row>
    <row r="2" spans="1:14" s="179" customFormat="1" ht="21">
      <c r="A2" s="177" t="s">
        <v>151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  <c r="N2" s="177"/>
    </row>
    <row r="3" ht="13.5">
      <c r="G3" s="288" t="s">
        <v>195</v>
      </c>
    </row>
    <row r="4" spans="2:11" ht="13.5">
      <c r="B4" s="1" t="s">
        <v>15</v>
      </c>
      <c r="C4" s="1" t="s">
        <v>16</v>
      </c>
      <c r="E4" s="1" t="s">
        <v>185</v>
      </c>
      <c r="K4" s="275"/>
    </row>
    <row r="5" ht="6" customHeight="1">
      <c r="H5" s="275"/>
    </row>
    <row r="6" spans="2:8" ht="13.5">
      <c r="B6" s="1" t="s">
        <v>138</v>
      </c>
      <c r="C6" s="1" t="s">
        <v>139</v>
      </c>
      <c r="E6" s="1" t="s">
        <v>140</v>
      </c>
      <c r="H6" s="275"/>
    </row>
    <row r="7" ht="6" customHeight="1">
      <c r="H7" s="275"/>
    </row>
    <row r="8" spans="2:5" ht="13.5">
      <c r="B8" s="1" t="s">
        <v>19</v>
      </c>
      <c r="C8" s="1" t="s">
        <v>17</v>
      </c>
      <c r="E8" s="1" t="s">
        <v>18</v>
      </c>
    </row>
    <row r="9" ht="6" customHeight="1"/>
    <row r="10" spans="2:5" ht="13.5">
      <c r="B10" s="1" t="s">
        <v>20</v>
      </c>
      <c r="C10" s="1" t="s">
        <v>21</v>
      </c>
      <c r="E10" s="1" t="s">
        <v>80</v>
      </c>
    </row>
    <row r="11" ht="13.5">
      <c r="E11" s="1" t="s">
        <v>129</v>
      </c>
    </row>
    <row r="12" ht="13.5">
      <c r="E12" s="1" t="s">
        <v>123</v>
      </c>
    </row>
    <row r="13" ht="13.5">
      <c r="E13" s="1" t="s">
        <v>81</v>
      </c>
    </row>
    <row r="14" spans="5:6" ht="13.5">
      <c r="E14" s="1" t="s">
        <v>82</v>
      </c>
      <c r="F14" s="229"/>
    </row>
    <row r="15" ht="6" customHeight="1"/>
    <row r="16" spans="2:5" ht="13.5">
      <c r="B16" s="1" t="s">
        <v>22</v>
      </c>
      <c r="C16" s="1" t="s">
        <v>23</v>
      </c>
      <c r="E16" s="1" t="s">
        <v>131</v>
      </c>
    </row>
    <row r="17" ht="13.5">
      <c r="F17" s="1" t="s">
        <v>127</v>
      </c>
    </row>
    <row r="18" spans="5:15" ht="15.75">
      <c r="E18" s="1" t="s">
        <v>24</v>
      </c>
      <c r="M18" s="416"/>
      <c r="N18" s="417"/>
      <c r="O18" s="416"/>
    </row>
    <row r="19" spans="6:15" ht="15.75">
      <c r="F19" s="1" t="s">
        <v>186</v>
      </c>
      <c r="M19" s="416"/>
      <c r="N19" s="417"/>
      <c r="O19" s="416"/>
    </row>
    <row r="20" spans="6:15" ht="15.75">
      <c r="F20" s="1" t="s">
        <v>187</v>
      </c>
      <c r="M20" s="417"/>
      <c r="N20" s="417"/>
      <c r="O20" s="417"/>
    </row>
    <row r="21" spans="6:15" ht="15.75">
      <c r="F21" s="1" t="s">
        <v>125</v>
      </c>
      <c r="M21" s="417"/>
      <c r="N21" s="417"/>
      <c r="O21" s="417"/>
    </row>
    <row r="22" spans="5:15" ht="15.75">
      <c r="E22" s="1" t="s">
        <v>25</v>
      </c>
      <c r="M22" s="417"/>
      <c r="N22" s="416"/>
      <c r="O22" s="417"/>
    </row>
    <row r="23" ht="13.5">
      <c r="F23" s="1" t="s">
        <v>184</v>
      </c>
    </row>
    <row r="24" ht="13.5">
      <c r="F24" s="1" t="s">
        <v>143</v>
      </c>
    </row>
    <row r="25" ht="13.5">
      <c r="F25" s="1" t="s">
        <v>142</v>
      </c>
    </row>
    <row r="26" ht="13.5" customHeight="1">
      <c r="E26" s="1" t="s">
        <v>26</v>
      </c>
    </row>
    <row r="27" ht="13.5" customHeight="1">
      <c r="F27" s="1" t="s">
        <v>27</v>
      </c>
    </row>
    <row r="28" ht="13.5" customHeight="1">
      <c r="E28" s="1" t="s">
        <v>28</v>
      </c>
    </row>
    <row r="29" ht="13.5" customHeight="1">
      <c r="F29" s="1" t="s">
        <v>147</v>
      </c>
    </row>
    <row r="30" ht="13.5" customHeight="1">
      <c r="F30" s="1" t="s">
        <v>148</v>
      </c>
    </row>
    <row r="31" ht="13.5" customHeight="1">
      <c r="F31" s="1" t="s">
        <v>29</v>
      </c>
    </row>
    <row r="32" ht="6" customHeight="1"/>
    <row r="33" spans="2:10" ht="13.5" customHeight="1">
      <c r="B33" s="1" t="s">
        <v>30</v>
      </c>
      <c r="C33" s="1" t="s">
        <v>31</v>
      </c>
      <c r="E33" s="1" t="s">
        <v>120</v>
      </c>
      <c r="J33" s="1" t="s">
        <v>32</v>
      </c>
    </row>
    <row r="34" spans="5:10" ht="13.5" customHeight="1">
      <c r="E34" s="1" t="s">
        <v>121</v>
      </c>
      <c r="J34" s="1" t="s">
        <v>130</v>
      </c>
    </row>
    <row r="35" spans="5:7" ht="13.5" customHeight="1">
      <c r="E35" s="1" t="s">
        <v>33</v>
      </c>
      <c r="G35" s="1" t="s">
        <v>34</v>
      </c>
    </row>
    <row r="36" spans="5:10" ht="13.5" customHeight="1">
      <c r="E36" s="1" t="s">
        <v>35</v>
      </c>
      <c r="G36" s="1" t="s">
        <v>122</v>
      </c>
      <c r="J36" s="1" t="s">
        <v>36</v>
      </c>
    </row>
    <row r="37" ht="6" customHeight="1"/>
    <row r="38" spans="2:5" ht="13.5" customHeight="1">
      <c r="B38" s="1" t="s">
        <v>37</v>
      </c>
      <c r="C38" s="1" t="s">
        <v>38</v>
      </c>
      <c r="E38" s="1" t="s">
        <v>188</v>
      </c>
    </row>
    <row r="39" ht="13.5" customHeight="1">
      <c r="E39" s="1" t="s">
        <v>39</v>
      </c>
    </row>
    <row r="40" ht="13.5" customHeight="1">
      <c r="E40" s="1" t="s">
        <v>144</v>
      </c>
    </row>
    <row r="41" ht="6" customHeight="1"/>
    <row r="42" spans="2:5" s="290" customFormat="1" ht="13.5" customHeight="1">
      <c r="B42" s="290" t="s">
        <v>141</v>
      </c>
      <c r="C42" s="290" t="s">
        <v>40</v>
      </c>
      <c r="E42" s="1" t="s">
        <v>83</v>
      </c>
    </row>
    <row r="43" ht="14.25" customHeight="1">
      <c r="E43" s="1" t="s">
        <v>41</v>
      </c>
    </row>
    <row r="44" ht="14.25" customHeight="1">
      <c r="E44" s="275" t="s">
        <v>146</v>
      </c>
    </row>
    <row r="45" ht="14.25" customHeight="1">
      <c r="E45" s="275" t="s">
        <v>189</v>
      </c>
    </row>
    <row r="46" ht="13.5" customHeight="1">
      <c r="E46" s="275" t="s">
        <v>190</v>
      </c>
    </row>
    <row r="47" ht="13.5" customHeight="1">
      <c r="E47" s="398" t="s">
        <v>182</v>
      </c>
    </row>
    <row r="48" s="290" customFormat="1" ht="13.5" customHeight="1">
      <c r="F48" s="398" t="s">
        <v>179</v>
      </c>
    </row>
    <row r="49" s="290" customFormat="1" ht="13.5" customHeight="1">
      <c r="F49" s="290" t="s">
        <v>180</v>
      </c>
    </row>
    <row r="50" s="290" customFormat="1" ht="13.5" customHeight="1"/>
    <row r="51" spans="5:12" s="290" customFormat="1" ht="13.5" customHeight="1">
      <c r="E51" s="290" t="s">
        <v>145</v>
      </c>
      <c r="H51" s="290" t="s">
        <v>176</v>
      </c>
      <c r="J51" s="290" t="s">
        <v>177</v>
      </c>
      <c r="L51" s="290" t="s">
        <v>178</v>
      </c>
    </row>
    <row r="52" spans="6:12" s="290" customFormat="1" ht="13.5" customHeight="1">
      <c r="F52" s="290" t="s">
        <v>173</v>
      </c>
      <c r="H52" s="290" t="s">
        <v>155</v>
      </c>
      <c r="J52" s="290" t="s">
        <v>183</v>
      </c>
      <c r="L52" s="290" t="s">
        <v>172</v>
      </c>
    </row>
    <row r="53" spans="6:10" s="290" customFormat="1" ht="13.5" customHeight="1">
      <c r="F53" s="290" t="s">
        <v>174</v>
      </c>
      <c r="H53" s="290" t="s">
        <v>162</v>
      </c>
      <c r="J53" s="290" t="s">
        <v>164</v>
      </c>
    </row>
    <row r="54" spans="6:10" s="290" customFormat="1" ht="13.5" customHeight="1">
      <c r="F54" s="290" t="s">
        <v>175</v>
      </c>
      <c r="H54" s="290" t="s">
        <v>126</v>
      </c>
      <c r="J54" s="290" t="s">
        <v>170</v>
      </c>
    </row>
    <row r="55" ht="9.75" customHeight="1" thickBot="1"/>
    <row r="56" spans="4:12" ht="18" customHeight="1" thickBot="1">
      <c r="D56" s="7"/>
      <c r="E56" s="8" t="s">
        <v>3</v>
      </c>
      <c r="F56" s="9"/>
      <c r="G56" s="344" t="s">
        <v>5</v>
      </c>
      <c r="H56" s="345"/>
      <c r="I56" s="346" t="s">
        <v>84</v>
      </c>
      <c r="J56" s="347"/>
      <c r="K56" s="348" t="s">
        <v>87</v>
      </c>
      <c r="L56" s="349"/>
    </row>
    <row r="57" spans="2:12" ht="18" customHeight="1">
      <c r="B57" s="294"/>
      <c r="C57" s="295"/>
      <c r="D57" s="293">
        <v>1</v>
      </c>
      <c r="E57" s="296"/>
      <c r="F57" s="399" t="s">
        <v>154</v>
      </c>
      <c r="G57" s="400"/>
      <c r="H57" s="401" t="s">
        <v>156</v>
      </c>
      <c r="I57" s="402"/>
      <c r="J57" s="401" t="s">
        <v>158</v>
      </c>
      <c r="K57" s="402"/>
      <c r="L57" s="401" t="s">
        <v>172</v>
      </c>
    </row>
    <row r="58" spans="3:12" ht="18" customHeight="1">
      <c r="C58" s="229"/>
      <c r="D58" s="10">
        <v>2</v>
      </c>
      <c r="E58" s="172"/>
      <c r="F58" s="399" t="s">
        <v>163</v>
      </c>
      <c r="G58" s="400"/>
      <c r="H58" s="401" t="s">
        <v>165</v>
      </c>
      <c r="I58" s="402"/>
      <c r="J58" s="401" t="s">
        <v>168</v>
      </c>
      <c r="K58" s="402"/>
      <c r="L58" s="401" t="s">
        <v>166</v>
      </c>
    </row>
    <row r="59" spans="3:12" ht="18" customHeight="1" thickBot="1">
      <c r="C59" s="297"/>
      <c r="D59" s="10">
        <v>3</v>
      </c>
      <c r="E59" s="172"/>
      <c r="F59" s="399" t="s">
        <v>181</v>
      </c>
      <c r="G59" s="400"/>
      <c r="H59" s="401" t="s">
        <v>169</v>
      </c>
      <c r="I59" s="402"/>
      <c r="J59" s="401" t="s">
        <v>161</v>
      </c>
      <c r="K59" s="402"/>
      <c r="L59" s="401" t="s">
        <v>160</v>
      </c>
    </row>
    <row r="60" spans="3:12" ht="18" customHeight="1" thickBot="1">
      <c r="C60" s="229"/>
      <c r="D60" s="7"/>
      <c r="E60" s="343" t="s">
        <v>4</v>
      </c>
      <c r="F60" s="403"/>
      <c r="G60" s="404" t="s">
        <v>6</v>
      </c>
      <c r="H60" s="405"/>
      <c r="I60" s="406" t="s">
        <v>85</v>
      </c>
      <c r="J60" s="407"/>
      <c r="K60" s="408" t="s">
        <v>86</v>
      </c>
      <c r="L60" s="409"/>
    </row>
    <row r="61" spans="3:12" ht="18" customHeight="1">
      <c r="C61" s="295"/>
      <c r="D61" s="11">
        <v>1</v>
      </c>
      <c r="E61" s="419"/>
      <c r="F61" s="410" t="s">
        <v>155</v>
      </c>
      <c r="G61" s="422"/>
      <c r="H61" s="411" t="s">
        <v>157</v>
      </c>
      <c r="I61" s="424"/>
      <c r="J61" s="411" t="s">
        <v>159</v>
      </c>
      <c r="K61" s="418"/>
      <c r="L61" s="399"/>
    </row>
    <row r="62" spans="3:12" ht="18" customHeight="1">
      <c r="C62" s="229"/>
      <c r="D62" s="10">
        <v>2</v>
      </c>
      <c r="E62" s="420"/>
      <c r="F62" s="399" t="s">
        <v>162</v>
      </c>
      <c r="G62" s="418"/>
      <c r="H62" s="401" t="s">
        <v>164</v>
      </c>
      <c r="I62" s="425"/>
      <c r="J62" s="401" t="s">
        <v>167</v>
      </c>
      <c r="K62" s="418"/>
      <c r="L62" s="399"/>
    </row>
    <row r="63" spans="3:12" ht="18" customHeight="1" thickBot="1">
      <c r="C63" s="297"/>
      <c r="D63" s="12">
        <v>3</v>
      </c>
      <c r="E63" s="421"/>
      <c r="F63" s="412" t="s">
        <v>126</v>
      </c>
      <c r="G63" s="423"/>
      <c r="H63" s="413" t="s">
        <v>170</v>
      </c>
      <c r="I63" s="426"/>
      <c r="J63" s="413" t="s">
        <v>171</v>
      </c>
      <c r="K63" s="418"/>
      <c r="L63" s="399"/>
    </row>
    <row r="66" s="275" customFormat="1" ht="13.5"/>
    <row r="67" spans="5:6" s="275" customFormat="1" ht="13.5">
      <c r="E67" s="288"/>
      <c r="F67" s="288"/>
    </row>
    <row r="68" spans="5:8" s="275" customFormat="1" ht="13.5">
      <c r="E68" s="288"/>
      <c r="F68" s="288"/>
      <c r="H68" s="287"/>
    </row>
    <row r="69" spans="5:8" s="275" customFormat="1" ht="13.5">
      <c r="E69" s="288"/>
      <c r="F69" s="288"/>
      <c r="H69" s="287"/>
    </row>
    <row r="70" spans="5:6" s="275" customFormat="1" ht="13.5">
      <c r="E70" s="288"/>
      <c r="F70" s="288"/>
    </row>
    <row r="71" spans="5:6" s="275" customFormat="1" ht="13.5">
      <c r="E71" s="288"/>
      <c r="F71" s="288"/>
    </row>
    <row r="72" spans="5:6" s="275" customFormat="1" ht="13.5">
      <c r="E72" s="288"/>
      <c r="F72" s="288"/>
    </row>
    <row r="73" spans="5:6" s="275" customFormat="1" ht="13.5">
      <c r="E73" s="288"/>
      <c r="F73" s="288"/>
    </row>
    <row r="74" spans="5:6" s="275" customFormat="1" ht="13.5">
      <c r="E74" s="288"/>
      <c r="F74" s="288"/>
    </row>
    <row r="75" spans="5:8" ht="13.5">
      <c r="E75" s="288"/>
      <c r="F75" s="288"/>
      <c r="H75" s="275"/>
    </row>
    <row r="76" spans="5:6" ht="13.5">
      <c r="E76" s="288"/>
      <c r="F76" s="288"/>
    </row>
    <row r="77" spans="5:6" ht="13.5">
      <c r="E77" s="288"/>
      <c r="F77" s="288"/>
    </row>
    <row r="78" spans="5:8" ht="13.5">
      <c r="E78" s="288"/>
      <c r="F78" s="288"/>
      <c r="H78" s="275"/>
    </row>
    <row r="79" spans="5:6" ht="13.5">
      <c r="E79" s="288"/>
      <c r="F79" s="288"/>
    </row>
    <row r="80" spans="5:8" ht="13.5">
      <c r="E80" s="288"/>
      <c r="F80" s="288"/>
      <c r="H80" s="275"/>
    </row>
    <row r="81" spans="5:6" ht="13.5">
      <c r="E81" s="288"/>
      <c r="F81" s="288"/>
    </row>
    <row r="82" spans="5:8" ht="13.5">
      <c r="E82" s="288"/>
      <c r="F82" s="288"/>
      <c r="H82" s="275"/>
    </row>
    <row r="83" spans="5:8" ht="13.5">
      <c r="E83" s="288"/>
      <c r="F83" s="288"/>
      <c r="H83" s="275"/>
    </row>
    <row r="84" spans="5:8" ht="13.5">
      <c r="E84" s="288"/>
      <c r="F84" s="288"/>
      <c r="H84" s="275"/>
    </row>
    <row r="85" spans="5:8" ht="13.5">
      <c r="E85" s="288"/>
      <c r="F85" s="288"/>
      <c r="H85" s="275"/>
    </row>
    <row r="86" spans="5:8" ht="13.5">
      <c r="E86" s="288"/>
      <c r="F86" s="288"/>
      <c r="H86" s="287"/>
    </row>
    <row r="87" spans="5:6" ht="13.5">
      <c r="E87" s="288"/>
      <c r="F87" s="288"/>
    </row>
    <row r="88" spans="5:6" ht="13.5">
      <c r="E88" s="288"/>
      <c r="F88" s="288"/>
    </row>
    <row r="91" ht="13.5">
      <c r="F91" s="275"/>
    </row>
    <row r="93" ht="13.5">
      <c r="F93" s="275"/>
    </row>
    <row r="94" ht="13.5">
      <c r="F94" s="275"/>
    </row>
  </sheetData>
  <sheetProtection/>
  <mergeCells count="4">
    <mergeCell ref="K61:K63"/>
    <mergeCell ref="E61:E63"/>
    <mergeCell ref="G61:G63"/>
    <mergeCell ref="I61:I63"/>
  </mergeCells>
  <printOptions/>
  <pageMargins left="0.2362204724409449" right="0.2362204724409449" top="0.35433070866141736" bottom="0.35433070866141736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4"/>
  <sheetViews>
    <sheetView zoomScale="90" zoomScaleNormal="90" zoomScalePageLayoutView="0" workbookViewId="0" topLeftCell="A1">
      <selection activeCell="D1" sqref="D1"/>
    </sheetView>
  </sheetViews>
  <sheetFormatPr defaultColWidth="9.140625" defaultRowHeight="33" customHeight="1"/>
  <cols>
    <col min="1" max="1" width="1.1484375" style="0" customWidth="1"/>
    <col min="2" max="2" width="6.8515625" style="185" customWidth="1"/>
    <col min="3" max="3" width="2.421875" style="186" customWidth="1"/>
    <col min="4" max="5" width="6.8515625" style="186" customWidth="1"/>
    <col min="6" max="6" width="17.7109375" style="185" customWidth="1"/>
    <col min="7" max="7" width="2.8515625" style="233" customWidth="1"/>
    <col min="8" max="8" width="2.8515625" style="186" customWidth="1"/>
    <col min="9" max="9" width="2.8515625" style="233" customWidth="1"/>
    <col min="10" max="10" width="17.7109375" style="187" customWidth="1"/>
    <col min="11" max="12" width="11.7109375" style="186" customWidth="1"/>
    <col min="13" max="13" width="1.421875" style="185" customWidth="1"/>
    <col min="14" max="14" width="12.8515625" style="240" customWidth="1"/>
    <col min="15" max="23" width="2.140625" style="241" customWidth="1"/>
    <col min="24" max="26" width="2.140625" style="224" customWidth="1"/>
    <col min="27" max="27" width="3.28125" style="224" customWidth="1"/>
    <col min="28" max="28" width="2.421875" style="224" customWidth="1"/>
    <col min="29" max="29" width="2.140625" style="224" customWidth="1"/>
    <col min="30" max="30" width="2.421875" style="224" customWidth="1"/>
    <col min="31" max="31" width="3.140625" style="224" hidden="1" customWidth="1"/>
    <col min="32" max="32" width="3.140625" style="224" customWidth="1"/>
    <col min="33" max="33" width="6.421875" style="224" customWidth="1"/>
    <col min="34" max="46" width="2.421875" style="126" hidden="1" customWidth="1"/>
    <col min="47" max="47" width="2.7109375" style="126" hidden="1" customWidth="1"/>
    <col min="48" max="63" width="2.421875" style="126" hidden="1" customWidth="1"/>
    <col min="64" max="64" width="5.28125" style="230" hidden="1" customWidth="1"/>
    <col min="65" max="68" width="5.28125" style="231" hidden="1" customWidth="1"/>
    <col min="69" max="69" width="5.28125" style="0" customWidth="1"/>
    <col min="70" max="76" width="3.00390625" style="0" customWidth="1"/>
  </cols>
  <sheetData>
    <row r="1" spans="4:5" ht="12" customHeight="1">
      <c r="D1" s="289">
        <v>0.01875</v>
      </c>
      <c r="E1" s="289">
        <v>0.003472222222222222</v>
      </c>
    </row>
    <row r="2" spans="2:33" ht="33" customHeight="1" thickBot="1">
      <c r="B2" s="188" t="str">
        <f>'大会要綱'!A2</f>
        <v>2016年度DEPO　CUP江東区3年生研修大会</v>
      </c>
      <c r="C2" s="188"/>
      <c r="D2" s="189"/>
      <c r="E2" s="189"/>
      <c r="F2" s="189"/>
      <c r="G2" s="234"/>
      <c r="H2" s="189"/>
      <c r="I2" s="234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:68" ht="33" customHeight="1" thickBot="1">
      <c r="A3" s="1"/>
      <c r="N3" s="242" t="s">
        <v>88</v>
      </c>
      <c r="O3" s="469" t="str">
        <f>N4</f>
        <v>バディSC江東A</v>
      </c>
      <c r="P3" s="470"/>
      <c r="Q3" s="471"/>
      <c r="R3" s="472" t="str">
        <f>N5</f>
        <v>江東YMCA　B</v>
      </c>
      <c r="S3" s="470"/>
      <c r="T3" s="471"/>
      <c r="U3" s="472" t="str">
        <f>N6</f>
        <v>FC北砂</v>
      </c>
      <c r="V3" s="470"/>
      <c r="W3" s="473"/>
      <c r="X3" s="243" t="s">
        <v>7</v>
      </c>
      <c r="Y3" s="244" t="s">
        <v>8</v>
      </c>
      <c r="Z3" s="244" t="s">
        <v>9</v>
      </c>
      <c r="AA3" s="244" t="s">
        <v>10</v>
      </c>
      <c r="AB3" s="244" t="s">
        <v>11</v>
      </c>
      <c r="AC3" s="244" t="s">
        <v>12</v>
      </c>
      <c r="AD3" s="244" t="s">
        <v>13</v>
      </c>
      <c r="AE3" s="274" t="s">
        <v>14</v>
      </c>
      <c r="AF3" s="245" t="s">
        <v>14</v>
      </c>
      <c r="AG3" s="225"/>
      <c r="AH3" s="138" t="s">
        <v>65</v>
      </c>
      <c r="AI3" s="138"/>
      <c r="AJ3" s="138"/>
      <c r="AK3" s="138"/>
      <c r="AL3" s="138"/>
      <c r="AM3" s="138"/>
      <c r="AN3" s="134"/>
      <c r="AO3" s="138"/>
      <c r="AP3" s="138"/>
      <c r="AQ3" s="138"/>
      <c r="AR3" s="138"/>
      <c r="AS3" s="138"/>
      <c r="AT3" s="138"/>
      <c r="AU3" s="138"/>
      <c r="AV3" s="134"/>
      <c r="AW3" s="138"/>
      <c r="AX3" s="138"/>
      <c r="AY3" s="138"/>
      <c r="AZ3" s="138"/>
      <c r="BA3" s="138"/>
      <c r="BB3" s="138"/>
      <c r="BC3" s="138"/>
      <c r="BD3" s="134"/>
      <c r="BE3" s="138"/>
      <c r="BF3" s="138"/>
      <c r="BG3" s="138"/>
      <c r="BH3" s="138"/>
      <c r="BI3" s="138"/>
      <c r="BJ3" s="138"/>
      <c r="BK3" s="138"/>
      <c r="BL3" s="232"/>
      <c r="BM3" s="232"/>
      <c r="BN3" s="232"/>
      <c r="BO3" s="232"/>
      <c r="BP3" s="232"/>
    </row>
    <row r="4" spans="1:68" ht="33" customHeight="1" thickTop="1">
      <c r="A4" s="1"/>
      <c r="B4" s="194"/>
      <c r="C4" s="195"/>
      <c r="D4" s="195" t="s">
        <v>0</v>
      </c>
      <c r="E4" s="195" t="s">
        <v>132</v>
      </c>
      <c r="F4" s="196" t="s">
        <v>149</v>
      </c>
      <c r="G4" s="236"/>
      <c r="H4" s="197" t="str">
        <f>'大会要綱'!G3</f>
        <v>7月2日（土）</v>
      </c>
      <c r="I4" s="236"/>
      <c r="J4" s="198"/>
      <c r="K4" s="199"/>
      <c r="L4" s="200"/>
      <c r="N4" s="246" t="str">
        <f>F6</f>
        <v>バディSC江東A</v>
      </c>
      <c r="O4" s="439"/>
      <c r="P4" s="457"/>
      <c r="Q4" s="458"/>
      <c r="R4" s="247">
        <f>IF(G6="","",G6)</f>
      </c>
      <c r="S4" s="2">
        <f>IF(R4="","",IF(R4&gt;T4,"○",IF(R4=T4,"△","×")))</f>
      </c>
      <c r="T4" s="248">
        <f>IF(I6="","",I6)</f>
      </c>
      <c r="U4" s="247">
        <f>IF(I11="","",I11)</f>
      </c>
      <c r="V4" s="2">
        <f>IF(U4="","",IF(U4&gt;W4,"○",IF(U4=W4,"△","×")))</f>
      </c>
      <c r="W4" s="3">
        <f>IF(G11="","",G11)</f>
      </c>
      <c r="X4" s="249">
        <f>IF(S4="","",COUNTIF(O4:W4,"○"))</f>
      </c>
      <c r="Y4" s="250">
        <f>IF(S4="","",COUNTIF(O4:W4,"△"))</f>
      </c>
      <c r="Z4" s="250">
        <f>IF(S4="","",COUNTIF(O4:W4,"×"))</f>
      </c>
      <c r="AA4" s="251">
        <f>IF(X4="","",IF(X4+Y4+Z4&gt;1,X4*3+Y4*1,""))</f>
      </c>
      <c r="AB4" s="250">
        <f>IF(AA4="","",AC4-AD4)</f>
      </c>
      <c r="AC4" s="250">
        <f>IF(AA4="","",IF(X4+Y4+Z4&gt;1,R4+U4,""))</f>
      </c>
      <c r="AD4" s="270">
        <f>IF(AA4="","",IF(X4+Y4+Z4&gt;1,T4+W4,""))</f>
      </c>
      <c r="AE4" s="271">
        <f>IF(SUM(X4:Z4)=0,"",IF(AM4="",IF(AU4="",IF(BC4="",IF(BK4="",5,BK4),BC4),AU4),AM4))</f>
      </c>
      <c r="AF4" s="272">
        <f>AE4</f>
      </c>
      <c r="AG4" s="226">
        <f>IF(BM4="",IF(BO4=1,"3位①",IF(BO4=2,"3位②","")),IF(BM4=1,"2位①",""))</f>
      </c>
      <c r="AH4" s="132">
        <f>IF((MAX(AA4:AA6))=AA4,IF(COUNTIF(AA4:AA6,(MAX(AA4:AA6)))&gt;1,"*",1),"")</f>
      </c>
      <c r="AI4" s="132">
        <f>IF(AH4="","",RANK(AB4,AB4:AB6,0))</f>
      </c>
      <c r="AJ4" s="132">
        <f>IF(AI4="","",RANK(AI4,AI4:AI6,1))</f>
      </c>
      <c r="AK4" s="132">
        <f>IF(AJ4=1,RANK(AC4,AC4:AC6,0),"")</f>
      </c>
      <c r="AL4" s="132">
        <f>IF(AK4="","",RANK(AK4,AK4:AK6,1))</f>
      </c>
      <c r="AM4" s="132">
        <f>IF(AL4=1,1,"")</f>
      </c>
      <c r="AO4" s="132">
        <f>IF(AM4=1,"",AA4)</f>
      </c>
      <c r="AP4" s="132">
        <f>IF((MAX(AO4:AO6))=AO4,IF(COUNTIF(AO4:AO6,(MAX(AO4:AO6)))&gt;1,"*",1),"")</f>
      </c>
      <c r="AQ4" s="132">
        <f>IF(AP4="","",RANK(AB4,AB4:AB6,0))</f>
      </c>
      <c r="AR4" s="132">
        <f>IF(AP4="","",RANK(AQ4,AQ4:AQ6,1))</f>
      </c>
      <c r="AS4" s="132">
        <f>IF(AR4=1,RANK(AC4,AC4:AC6,0),"")</f>
      </c>
      <c r="AT4" s="132">
        <f>IF(AR4=1,RANK(AS4,AS4:AS6,1),"")</f>
      </c>
      <c r="AU4" s="132">
        <f>IF(AT4=1,3-COUNTBLANK(AM4:AM6)+1,"")</f>
      </c>
      <c r="AW4" s="132">
        <f>IF(AM4="",IF(AU4="",AA4,""),"")</f>
      </c>
      <c r="AX4" s="132">
        <f>IF((MAX(AW4:AW6))=AW4,IF(COUNTIF(AW4:AW6,(MAX(AW4:AW6)))&gt;1,"*",1),"")</f>
      </c>
      <c r="AY4" s="132">
        <f>IF(AX4="","",RANK(AB4,AB4:AB6,0))</f>
      </c>
      <c r="AZ4" s="132">
        <f>IF(AX4="","",RANK(AY4,AY4:AY6,1))</f>
      </c>
      <c r="BA4" s="132">
        <f>IF(AZ4=1,RANK(AC4,AC4:AC6,0),"")</f>
      </c>
      <c r="BB4" s="132">
        <f>IF(AZ4=1,RANK(BA4,BA4:BA6,1),"")</f>
      </c>
      <c r="BC4" s="132">
        <f>IF(BB4=1,3-COUNTBLANK(AM4:AM6)+3-COUNTBLANK(AU4:AU6)+1,"")</f>
      </c>
      <c r="BE4" s="132">
        <f>IF(AM4="",IF(AU4="",IF(BC4="",IF(SUM(X4:Z4)=0,"",AA4),""),""),"")</f>
      </c>
      <c r="BF4" s="132">
        <f>IF((MAX(BE4:BE6))=BE4,IF(COUNTIF(BE4:BE6,(MAX(BE4:BE6)))&gt;1,"*",1),"")</f>
      </c>
      <c r="BG4" s="132">
        <f>IF(BF4="","",RANK(AB4,AB4:AB6,0))</f>
      </c>
      <c r="BH4" s="132">
        <f>IF(BF4="","",RANK(BG4,BG4:BG6,1))</f>
      </c>
      <c r="BI4" s="132">
        <f>IF(BH4=1,RANK(AC4,AC4:AC6,0),"")</f>
      </c>
      <c r="BJ4" s="132">
        <f>IF(BH4=1,RANK(BI4,BI4:BI6,1),"")</f>
      </c>
      <c r="BK4" s="132">
        <f>IF(BC4="",IF(BJ4=1,3-COUNTBLANK(AM4:AM6)+3-COUNTBLANK(AU4:AU6)+3-COUNTBLANK(BC4:BC6)+1,""),"")</f>
      </c>
      <c r="BL4" s="232">
        <f>IF(AF4="","",IF(AF4=2,AA4*100+AB4*10+AC4,""))</f>
      </c>
      <c r="BM4" s="232">
        <f>IF(BL4="","",RANK(BL4,$BL$4:$BL$36,0))</f>
      </c>
      <c r="BN4" s="232">
        <f>IF(AF4="","",IF(AF4=3,AA4*100+AB4*10+AC4,""))</f>
      </c>
      <c r="BO4" s="232">
        <f>IF(BN4="","",RANK(BN4,$BN$4:$BN$36,0))</f>
      </c>
      <c r="BP4" s="232">
        <f>IF(AF4="","",IF(AF4&lt;3,"",IF(BO4&lt;3,"",3)))</f>
      </c>
    </row>
    <row r="5" spans="1:68" ht="33" customHeight="1">
      <c r="A5" s="1"/>
      <c r="B5" s="201"/>
      <c r="C5" s="202"/>
      <c r="D5" s="203">
        <v>0.024305555555555556</v>
      </c>
      <c r="E5" s="204">
        <v>0.003472222222222222</v>
      </c>
      <c r="F5" s="205" t="s">
        <v>2</v>
      </c>
      <c r="G5" s="237"/>
      <c r="H5" s="205"/>
      <c r="I5" s="237"/>
      <c r="J5" s="205"/>
      <c r="K5" s="414" t="s">
        <v>152</v>
      </c>
      <c r="L5" s="415" t="s">
        <v>153</v>
      </c>
      <c r="N5" s="254" t="str">
        <f>J6</f>
        <v>江東YMCA　B</v>
      </c>
      <c r="O5" s="255">
        <f>IF(T4="","",T4)</f>
      </c>
      <c r="P5" s="4">
        <f>IF(O5="","",IF(O5&gt;Q5,"○",IF(O5=Q5,"△","×")))</f>
      </c>
      <c r="Q5" s="256">
        <f>IF(R4="","",R4)</f>
      </c>
      <c r="R5" s="427"/>
      <c r="S5" s="428"/>
      <c r="T5" s="429"/>
      <c r="U5" s="257">
        <f>IF(G9="","",G9)</f>
      </c>
      <c r="V5" s="4">
        <f>IF(U5="","",IF(U5&gt;W5,"○",IF(U5=W5,"△","×")))</f>
      </c>
      <c r="W5" s="5">
        <f>IF(I9="","",I9)</f>
      </c>
      <c r="X5" s="258">
        <f>IF(P5="","",COUNTIF(O5:W5,"○"))</f>
      </c>
      <c r="Y5" s="250">
        <f>IF(P5="","",COUNTIF(O5:W5,"△"))</f>
      </c>
      <c r="Z5" s="259">
        <f>IF(P5="","",COUNTIF(O5:W5,"×"))</f>
      </c>
      <c r="AA5" s="260">
        <f>IF(X5="","",IF(X5+Y5+Z5&gt;1,X5*3+Y5*1,""))</f>
      </c>
      <c r="AB5" s="259">
        <f>IF(AA5="","",AC5-AD5)</f>
      </c>
      <c r="AC5" s="259">
        <f>IF(AA5="","",IF(X5+Y5+Z5&gt;1,O5+U5,""))</f>
      </c>
      <c r="AD5" s="259">
        <f>IF(AA5="","",IF(X5+Y5+Z5&gt;1,Q5+W5,""))</f>
      </c>
      <c r="AE5" s="252">
        <f>IF(SUM(X5:Z5)=0,"",IF(AM5="",IF(AU5="",IF(BC5="",IF(BK5="",5,BK5),BC5),AU5),AM5))</f>
      </c>
      <c r="AF5" s="253">
        <f>AE5</f>
      </c>
      <c r="AG5" s="226">
        <f>IF(BM5="",IF(BO5=1,"3位①",IF(BO5=2,"3位②","")),IF(BM5=1,"2位①",""))</f>
      </c>
      <c r="AH5" s="132">
        <f>IF((MAX(AA4:AA6))=AA5,IF(COUNTIF(AA4:AA6,(MAX(AA4:AA6)))&gt;1,"*",1),"")</f>
      </c>
      <c r="AI5" s="132">
        <f>IF(AH5="","",RANK(AB5,AB4:AB6,0))</f>
      </c>
      <c r="AJ5" s="132">
        <f>IF(AI5="","",RANK(AI5,AI4:AI6,1))</f>
      </c>
      <c r="AK5" s="132">
        <f>IF(AJ5=1,RANK(AC5,AC4:AC6,0),"")</f>
      </c>
      <c r="AL5" s="132">
        <f>IF(AK5="","",RANK(AK5,AK4:AK6,1))</f>
      </c>
      <c r="AM5" s="132">
        <f>IF(AL5=1,1,"")</f>
      </c>
      <c r="AO5" s="132">
        <f>IF(AM5=1,"",AA5)</f>
      </c>
      <c r="AP5" s="132">
        <f>IF((MAX(AO4:AO6))=AO5,IF(COUNTIF(AO4:AO6,(MAX(AO4:AO6)))&gt;1,"*",1),"")</f>
      </c>
      <c r="AQ5" s="132">
        <f>IF(AP5="","",RANK(AB5,AB4:AB6,0))</f>
      </c>
      <c r="AR5" s="132">
        <f>IF(AP5="","",RANK(AQ5,AQ4:AQ6,1))</f>
      </c>
      <c r="AS5" s="132">
        <f>IF(AR5=1,RANK(AC5,AC4:AC6,0),"")</f>
      </c>
      <c r="AT5" s="132">
        <f>IF(AR5=1,RANK(AS5,AS4:AS6,1),"")</f>
      </c>
      <c r="AU5" s="132">
        <f>IF(AT5=1,3-COUNTBLANK(AM4:AM6)+1,"")</f>
      </c>
      <c r="AW5" s="132">
        <f>IF(AM5="",IF(AU5="",AA5,""),"")</f>
      </c>
      <c r="AX5" s="132">
        <f>IF((MAX(AW4:AW6))=AW5,IF(COUNTIF(AW4:AW6,(MAX(AW4:AW6)))&gt;1,"*",1),"")</f>
      </c>
      <c r="AY5" s="132">
        <f>IF(AX5="","",RANK(AB5,AB4:AB6,0))</f>
      </c>
      <c r="AZ5" s="132">
        <f>IF(AX5="","",RANK(AY5,AY4:AY6,1))</f>
      </c>
      <c r="BA5" s="132">
        <f>IF(AZ5=1,RANK(AC5,AC4:AC6,0),"")</f>
      </c>
      <c r="BB5" s="132">
        <f>IF(AZ5=1,RANK(BA5,BA5:BA7,1),"")</f>
      </c>
      <c r="BC5" s="132">
        <f>IF(BB5=1,3-COUNTBLANK(AM4:AM6)+3-COUNTBLANK(AU4:AU6)+1,"")</f>
      </c>
      <c r="BE5" s="132">
        <f>IF(AM5="",IF(AU5="",IF(BC5="",IF(SUM(X4:Z4)=0,"",AA5),""),""),"")</f>
      </c>
      <c r="BF5" s="132">
        <f>IF((MAX(BE4:BE6))=BE5,IF(COUNTIF(BE4:BE6,(MAX(BE4:BE6)))&gt;1,"*",1),"")</f>
      </c>
      <c r="BG5" s="132">
        <f>IF(BF5="","",RANK(AB5,AB4:AB6,0))</f>
      </c>
      <c r="BH5" s="132">
        <f>IF(BF5="","",RANK(BG5,BG4:BG6,1))</f>
      </c>
      <c r="BI5" s="132">
        <f>IF(BH5=1,RANK(AC5,AC4:AC6,0),"")</f>
      </c>
      <c r="BJ5" s="132">
        <f>IF(BH5=1,RANK(BI5,BI4:BI6,1),"")</f>
      </c>
      <c r="BK5" s="132">
        <f>IF(BC5="",IF(BJ5=1,3-COUNTBLANK(AM4:AM6)+3-COUNTBLANK(AU4:AU6)+3-COUNTBLANK(BC4:BC6)+1,""),"")</f>
      </c>
      <c r="BL5" s="232">
        <f>IF(AF5="","",IF(AF5=2,AA5*100+AB5*10+AC5,""))</f>
      </c>
      <c r="BM5" s="232">
        <f>IF(BL5="","",RANK(BL5,$BL$4:$BL$36,0))</f>
      </c>
      <c r="BN5" s="232">
        <f>IF(AF5="","",IF(AF5=3,AA5*100+AB5*10+AC5,""))</f>
      </c>
      <c r="BO5" s="232">
        <f>IF(BN5="","",RANK(BN5,$BN$4:$BN$36,0))</f>
      </c>
      <c r="BP5" s="232">
        <f>IF(AF5="","",IF(AF5&lt;3,"",IF(BO5&lt;3,"",3)))</f>
      </c>
    </row>
    <row r="6" spans="1:68" ht="33" customHeight="1" thickBot="1">
      <c r="A6" s="1"/>
      <c r="B6" s="206">
        <v>1</v>
      </c>
      <c r="C6" s="207" t="s">
        <v>95</v>
      </c>
      <c r="D6" s="208">
        <v>0.4166666666666667</v>
      </c>
      <c r="E6" s="209">
        <f aca="true" t="shared" si="0" ref="E6:E12">D6+$D$1</f>
        <v>0.4354166666666667</v>
      </c>
      <c r="F6" s="210" t="str">
        <f>'大会要綱'!F57</f>
        <v>バディSC江東A</v>
      </c>
      <c r="G6" s="238"/>
      <c r="H6" s="211" t="s">
        <v>1</v>
      </c>
      <c r="I6" s="238"/>
      <c r="J6" s="212" t="str">
        <f>'大会要綱'!F58</f>
        <v>江東YMCA　B</v>
      </c>
      <c r="K6" s="181" t="str">
        <f>F12</f>
        <v>Jスターズ</v>
      </c>
      <c r="L6" s="182" t="str">
        <f>J12</f>
        <v>ベイエリアFC</v>
      </c>
      <c r="N6" s="261" t="str">
        <f>J9</f>
        <v>FC北砂</v>
      </c>
      <c r="O6" s="262">
        <f>IF(W4="","",W4)</f>
      </c>
      <c r="P6" s="6">
        <f>IF(O6="","",IF(O6&gt;Q6,"○",IF(O6=Q6,"△","×")))</f>
      </c>
      <c r="Q6" s="263">
        <f>IF(U4="","",U4)</f>
      </c>
      <c r="R6" s="264">
        <f>IF(W5="","",W5)</f>
      </c>
      <c r="S6" s="6">
        <f>IF(R6="","",IF(R6&gt;T6,"○",IF(R6=T6,"△","×")))</f>
      </c>
      <c r="T6" s="263">
        <f>IF(U5="","",U5)</f>
      </c>
      <c r="U6" s="430"/>
      <c r="V6" s="431"/>
      <c r="W6" s="431"/>
      <c r="X6" s="265">
        <f>IF(S6="","",COUNTIF(O6:W6,"○"))</f>
      </c>
      <c r="Y6" s="266">
        <f>IF(S6="","",COUNTIF(O6:W6,"△"))</f>
      </c>
      <c r="Z6" s="266">
        <f>IF(S6="","",COUNTIF(O6:W6,"×"))</f>
      </c>
      <c r="AA6" s="267">
        <f>IF(X6="","",IF(X6+Y6+Z6&gt;1,X6*3+Y6*1,""))</f>
      </c>
      <c r="AB6" s="266">
        <f>IF(AA6="","",AC6-AD6)</f>
      </c>
      <c r="AC6" s="266">
        <f>IF(AA6="","",IF(X6+Y6+Z6&gt;1,O6+R6,""))</f>
      </c>
      <c r="AD6" s="266">
        <f>IF(AA6="","",IF(X6+Y6+Z6&gt;1,Q6+T6,""))</f>
      </c>
      <c r="AE6" s="273">
        <f>IF(SUM(X6:Z6)=0,"",IF(AM6="",IF(AU6="",IF(BC6="",IF(BK6="",5,BK6),BC6),AU6),AM6))</f>
      </c>
      <c r="AF6" s="268">
        <f>AE6</f>
      </c>
      <c r="AG6" s="226">
        <f>IF(BM6="",IF(BO6=1,"3位①",IF(BO6=2,"3位②","")),IF(BM6=1,"2位①",""))</f>
      </c>
      <c r="AH6" s="132">
        <f>IF((MAX(AA4:AA6))=AA6,IF(COUNTIF(AA4:AA6,(MAX(AA4:AA6)))&gt;1,"*",1),"")</f>
      </c>
      <c r="AI6" s="132">
        <f>IF(AH6="","",RANK(AB6,AB4:AB6,0))</f>
      </c>
      <c r="AJ6" s="132">
        <f>IF(AI6="","",RANK(AI6,AI4:AI6,1))</f>
      </c>
      <c r="AK6" s="132">
        <f>IF(AJ6=1,RANK(AC6,AC4:AC6,0),"")</f>
      </c>
      <c r="AL6" s="132">
        <f>IF(AK6="","",RANK(AK6,AK4:AK6,1))</f>
      </c>
      <c r="AM6" s="132">
        <f>IF(AL6=1,1,"")</f>
      </c>
      <c r="AO6" s="132">
        <f>IF(AM6=1,"",AA6)</f>
      </c>
      <c r="AP6" s="132">
        <f>IF((MAX(AO4:AO6))=AO6,IF(COUNTIF(AO4:AO6,(MAX(AO4:AO6)))&gt;1,"*",1),"")</f>
      </c>
      <c r="AQ6" s="132">
        <f>IF(AP6="","",RANK(AB6,AB4:AB6,0))</f>
      </c>
      <c r="AR6" s="132">
        <f>IF(AP6="","",RANK(AQ6,AQ4:AQ6,1))</f>
      </c>
      <c r="AS6" s="132">
        <f>IF(AR6=1,RANK(AC6,AC4:AC6,0),"")</f>
      </c>
      <c r="AT6" s="132">
        <f>IF(AR6=1,RANK(AS6,AS4:AS6,1),"")</f>
      </c>
      <c r="AU6" s="132">
        <f>IF(AT6=1,3-COUNTBLANK(AM4:AM6)+1,"")</f>
      </c>
      <c r="AW6" s="132">
        <f>IF(AM6="",IF(AU6="",AA6,""),"")</f>
      </c>
      <c r="AX6" s="132">
        <f>IF((MAX(AW4:AW6))=AW6,IF(COUNTIF(AW4:AW6,(MAX(AW4:AW6)))&gt;1,"*",1),"")</f>
      </c>
      <c r="AY6" s="132">
        <f>IF(AX6="","",RANK(AB6,AB4:AB6,0))</f>
      </c>
      <c r="AZ6" s="132">
        <f>IF(AX6="","",RANK(AY6,AY4:AY6,1))</f>
      </c>
      <c r="BA6" s="132">
        <f>IF(AZ6=1,RANK(AC6,AC4:AC6,0),"")</f>
      </c>
      <c r="BB6" s="132">
        <f>IF(AZ6=1,RANK(BA6,BA6:BA8,1),"")</f>
      </c>
      <c r="BC6" s="132">
        <f>IF(BB6=1,3-COUNTBLANK(AM4:AM6)+3-COUNTBLANK(AU4:AU6)+1,"")</f>
      </c>
      <c r="BE6" s="132">
        <f>IF(AM6="",IF(AU6="",IF(BC6="",IF(SUM(X4:Z4)=0,"",AA6),""),""),"")</f>
      </c>
      <c r="BF6" s="132">
        <f>IF((MAX(BE4:BE6))=BE6,IF(COUNTIF(BE4:BE6,(MAX(BE4:BE6)))&gt;1,"*",1),"")</f>
      </c>
      <c r="BG6" s="132">
        <f>IF(BF6="","",RANK(AB6,AB4:AB6,0))</f>
      </c>
      <c r="BH6" s="132">
        <f>IF(BF6="","",RANK(BG6,BG4:BG6,1))</f>
      </c>
      <c r="BI6" s="132">
        <f>IF(BH6=1,RANK(AC6,AC4:AC6,0),"")</f>
      </c>
      <c r="BJ6" s="132">
        <f>IF(BH6=1,RANK(BI6,BI4:BI6,1),"")</f>
      </c>
      <c r="BK6" s="132">
        <f>IF(BC6="",IF(BJ6=1,3-COUNTBLANK(AM4:AM6)+3-COUNTBLANK(AU4:AU6)+3-COUNTBLANK(BC4:BC6)+1,""),"")</f>
      </c>
      <c r="BL6" s="232">
        <f>IF(AF6="","",IF(AF6=2,AA6*100+AB6*10+AC6,""))</f>
      </c>
      <c r="BM6" s="232">
        <f>IF(BL6="","",RANK(BL6,$BL$4:$BL$36,0))</f>
      </c>
      <c r="BN6" s="232">
        <f>IF(AF6="","",IF(AF6=3,AA6*100+AB6*10+AC6,""))</f>
      </c>
      <c r="BO6" s="232">
        <f>IF(BN6="","",RANK(BN6,$BN$4:$BN$36,0))</f>
      </c>
      <c r="BP6" s="232">
        <f>IF(AF6="","",IF(AF6&lt;3,"",IF(BO6&lt;3,"",3)))</f>
      </c>
    </row>
    <row r="7" spans="1:68" ht="33" customHeight="1" thickBot="1">
      <c r="A7" s="1"/>
      <c r="B7" s="206">
        <v>2</v>
      </c>
      <c r="C7" s="292" t="s">
        <v>96</v>
      </c>
      <c r="D7" s="208">
        <f aca="true" t="shared" si="1" ref="D7:D12">E6+$E$1</f>
        <v>0.4388888888888889</v>
      </c>
      <c r="E7" s="209">
        <f t="shared" si="0"/>
        <v>0.4576388888888889</v>
      </c>
      <c r="F7" s="210" t="str">
        <f>'大会要綱'!L57</f>
        <v>砂町SC</v>
      </c>
      <c r="G7" s="238"/>
      <c r="H7" s="211" t="s">
        <v>1</v>
      </c>
      <c r="I7" s="238"/>
      <c r="J7" s="212" t="str">
        <f>'大会要綱'!L58</f>
        <v>FC大島</v>
      </c>
      <c r="K7" s="181" t="str">
        <f aca="true" t="shared" si="2" ref="K7:K12">F6</f>
        <v>バディSC江東A</v>
      </c>
      <c r="L7" s="182" t="str">
        <f aca="true" t="shared" si="3" ref="L7:L12">J6</f>
        <v>江東YMCA　B</v>
      </c>
      <c r="N7" s="269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6"/>
      <c r="BL7" s="232"/>
      <c r="BM7" s="232"/>
      <c r="BN7" s="232"/>
      <c r="BO7" s="232"/>
      <c r="BP7" s="232"/>
    </row>
    <row r="8" spans="1:68" ht="33" customHeight="1" thickBot="1">
      <c r="A8" s="1"/>
      <c r="B8" s="206">
        <v>3</v>
      </c>
      <c r="C8" s="299" t="s">
        <v>97</v>
      </c>
      <c r="D8" s="208">
        <f t="shared" si="1"/>
        <v>0.4611111111111111</v>
      </c>
      <c r="E8" s="209">
        <f t="shared" si="0"/>
        <v>0.47986111111111107</v>
      </c>
      <c r="F8" s="210" t="str">
        <f>'大会要綱'!F61</f>
        <v>江東フレンドリーA</v>
      </c>
      <c r="G8" s="238"/>
      <c r="H8" s="211" t="s">
        <v>1</v>
      </c>
      <c r="I8" s="238"/>
      <c r="J8" s="212" t="str">
        <f>'大会要綱'!F62</f>
        <v>深川レインボーズB</v>
      </c>
      <c r="K8" s="181" t="str">
        <f t="shared" si="2"/>
        <v>砂町SC</v>
      </c>
      <c r="L8" s="182" t="str">
        <f t="shared" si="3"/>
        <v>FC大島</v>
      </c>
      <c r="N8" s="350" t="s">
        <v>89</v>
      </c>
      <c r="O8" s="474" t="str">
        <f>N9</f>
        <v>江東フレンドリーA</v>
      </c>
      <c r="P8" s="467"/>
      <c r="Q8" s="475"/>
      <c r="R8" s="466" t="str">
        <f>N10</f>
        <v>深川レインボーズB</v>
      </c>
      <c r="S8" s="467"/>
      <c r="T8" s="475"/>
      <c r="U8" s="466" t="str">
        <f>N11</f>
        <v>城東フェニックス</v>
      </c>
      <c r="V8" s="467"/>
      <c r="W8" s="468"/>
      <c r="X8" s="351" t="s">
        <v>7</v>
      </c>
      <c r="Y8" s="352" t="s">
        <v>8</v>
      </c>
      <c r="Z8" s="352" t="s">
        <v>9</v>
      </c>
      <c r="AA8" s="352" t="s">
        <v>10</v>
      </c>
      <c r="AB8" s="352" t="s">
        <v>11</v>
      </c>
      <c r="AC8" s="352" t="s">
        <v>12</v>
      </c>
      <c r="AD8" s="352" t="s">
        <v>13</v>
      </c>
      <c r="AE8" s="353" t="s">
        <v>14</v>
      </c>
      <c r="AF8" s="354" t="s">
        <v>14</v>
      </c>
      <c r="AG8" s="226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232"/>
      <c r="BM8" s="232"/>
      <c r="BN8" s="232"/>
      <c r="BO8" s="232"/>
      <c r="BP8" s="232"/>
    </row>
    <row r="9" spans="1:68" ht="33" customHeight="1">
      <c r="A9" s="1"/>
      <c r="B9" s="206">
        <v>4</v>
      </c>
      <c r="C9" s="207" t="s">
        <v>95</v>
      </c>
      <c r="D9" s="208">
        <f t="shared" si="1"/>
        <v>0.4833333333333333</v>
      </c>
      <c r="E9" s="209">
        <f t="shared" si="0"/>
        <v>0.5020833333333333</v>
      </c>
      <c r="F9" s="210" t="str">
        <f>'大会要綱'!F58</f>
        <v>江東YMCA　B</v>
      </c>
      <c r="G9" s="238"/>
      <c r="H9" s="211" t="s">
        <v>1</v>
      </c>
      <c r="I9" s="238"/>
      <c r="J9" s="212" t="str">
        <f>'大会要綱'!F59</f>
        <v>FC北砂</v>
      </c>
      <c r="K9" s="181" t="str">
        <f t="shared" si="2"/>
        <v>江東フレンドリーA</v>
      </c>
      <c r="L9" s="182" t="str">
        <f t="shared" si="3"/>
        <v>深川レインボーズB</v>
      </c>
      <c r="N9" s="355" t="str">
        <f>F8</f>
        <v>江東フレンドリーA</v>
      </c>
      <c r="O9" s="439"/>
      <c r="P9" s="457"/>
      <c r="Q9" s="458"/>
      <c r="R9" s="247">
        <f>IF(G8="","",G8)</f>
      </c>
      <c r="S9" s="2">
        <f>IF(R9="","",IF(R9&gt;T9,"○",IF(R9=T9,"△","×")))</f>
      </c>
      <c r="T9" s="248">
        <f>IF(I8="","",I8)</f>
      </c>
      <c r="U9" s="247">
        <f>IF(I13="","",I13)</f>
      </c>
      <c r="V9" s="2">
        <f>IF(U9="","",IF(U9&gt;W9,"○",IF(U9=W9,"△","×")))</f>
      </c>
      <c r="W9" s="3">
        <f>IF(G13="","",G13)</f>
      </c>
      <c r="X9" s="249">
        <f>IF(S9="","",COUNTIF(O9:W9,"○"))</f>
      </c>
      <c r="Y9" s="250">
        <f>IF(S9="","",COUNTIF(O9:W9,"△"))</f>
      </c>
      <c r="Z9" s="250">
        <f>IF(S9="","",COUNTIF(O9:W9,"×"))</f>
      </c>
      <c r="AA9" s="251">
        <f>IF(X9="","",IF(X9+Y9+Z9&gt;1,X9*3+Y9*1,""))</f>
      </c>
      <c r="AB9" s="250">
        <f>IF(AA9="","",AC9-AD9)</f>
      </c>
      <c r="AC9" s="250">
        <f>IF(AA9="","",IF(X9+Y9+Z9&gt;1,R9+U9,""))</f>
      </c>
      <c r="AD9" s="250">
        <f>IF(AA9="","",IF(X9+Y9+Z9&gt;1,T9+W9,""))</f>
      </c>
      <c r="AE9" s="271">
        <f>IF(SUM(X9:Z9)=0,"",IF(AM9="",IF(AU9="",IF(BC9="",IF(BK9="",5,BK9),BC9),AU9),AM9))</f>
      </c>
      <c r="AF9" s="272">
        <f>AE9</f>
      </c>
      <c r="AG9" s="226">
        <f>IF(BM9="",IF(BO9=1,"3位①",IF(BO9=2,"3位②","")),IF(BM9=1,"2位①",""))</f>
      </c>
      <c r="AH9" s="132">
        <f>IF((MAX(AA9:AA11))=AA9,IF(COUNTIF(AA9:AA11,(MAX(AA9:AA11)))&gt;1,"*",1),"")</f>
      </c>
      <c r="AI9" s="132">
        <f>IF(AH9="","",RANK(AB9,AB9:AB11,0))</f>
      </c>
      <c r="AJ9" s="132">
        <f>IF(AI9="","",RANK(AI9,AI9:AI11,1))</f>
      </c>
      <c r="AK9" s="132">
        <f>IF(AJ9=1,RANK(AC9,AC9:AC11,0),"")</f>
      </c>
      <c r="AL9" s="132">
        <f>IF(AK9="","",RANK(AK9,AK9:AK11,1))</f>
      </c>
      <c r="AM9" s="132">
        <f>IF(AL9=1,1,"")</f>
      </c>
      <c r="AO9" s="132">
        <f>IF(AM9=1,"",AA9)</f>
      </c>
      <c r="AP9" s="132">
        <f>IF((MAX(AO9:AO11))=AO9,IF(COUNTIF(AO9:AO11,(MAX(AO9:AO11)))&gt;1,"*",1),"")</f>
      </c>
      <c r="AQ9" s="132">
        <f>IF(AP9="","",RANK(AB9,AB9:AB11,0))</f>
      </c>
      <c r="AR9" s="132">
        <f>IF(AP9="","",RANK(AQ9,AQ9:AQ11,1))</f>
      </c>
      <c r="AS9" s="132">
        <f>IF(AR9=1,RANK(AC9,AC9:AC11,0),"")</f>
      </c>
      <c r="AT9" s="132">
        <f>IF(AR9=1,RANK(AS9,AS9:AS11,1),"")</f>
      </c>
      <c r="AU9" s="132">
        <f>IF(AT9=1,3-COUNTBLANK(AM9:AM11)+1,"")</f>
      </c>
      <c r="AW9" s="132">
        <f>IF(AM9="",IF(AU9="",AA9,""),"")</f>
      </c>
      <c r="AX9" s="132">
        <f>IF((MAX(AW9:AW11))=AW9,IF(COUNTIF(AW9:AW11,(MAX(AW9:AW11)))&gt;1,"*",1),"")</f>
      </c>
      <c r="AY9" s="132">
        <f>IF(AX9="","",RANK(AB9,AB9:AB11,0))</f>
      </c>
      <c r="AZ9" s="132">
        <f>IF(AX9="","",RANK(AY9,AY9:AY11,1))</f>
      </c>
      <c r="BA9" s="132">
        <f>IF(AZ9=1,RANK(AC9,AC9:AC11,0),"")</f>
      </c>
      <c r="BB9" s="132">
        <f>IF(AZ9=1,RANK(BA9,BA9:BA11,1),"")</f>
      </c>
      <c r="BC9" s="132">
        <f>IF(BB9=1,3-COUNTBLANK(AM9:AM11)+3-COUNTBLANK(AU9:AU11)+1,"")</f>
      </c>
      <c r="BE9" s="132">
        <f>IF(AM9="",IF(AU9="",IF(BC9="",IF(SUM(X9:Z9)=0,"",AA9),""),""),"")</f>
      </c>
      <c r="BF9" s="132">
        <f>IF((MAX(BE9:BE11))=BE9,IF(COUNTIF(BE9:BE11,(MAX(BE9:BE11)))&gt;1,"*",1),"")</f>
      </c>
      <c r="BG9" s="132">
        <f>IF(BF9="","",RANK(AB9,AB9:AB11,0))</f>
      </c>
      <c r="BH9" s="132">
        <f>IF(BF9="","",RANK(BG9,BG9:BG11,1))</f>
      </c>
      <c r="BI9" s="132">
        <f>IF(BH9=1,RANK(AC9,AC9:AC11,0),"")</f>
      </c>
      <c r="BJ9" s="132">
        <f>IF(BH9=1,RANK(BI9,BI9:BI11,1),"")</f>
      </c>
      <c r="BK9" s="132">
        <f>IF(BC9="",IF(BJ9=1,3-COUNTBLANK(AM9:AM11)+3-COUNTBLANK(AU9:AU11)+3-COUNTBLANK(BC9:BC11)+1,""),"")</f>
      </c>
      <c r="BL9" s="232">
        <f>IF(AF9="","",IF(AF9=2,AA9*100+AB9*10+AC9,""))</f>
      </c>
      <c r="BM9" s="232">
        <f>IF(BL9="","",RANK(BL9,$BL$4:$BL$36,0))</f>
      </c>
      <c r="BN9" s="232">
        <f>IF(AF9="","",IF(AF9=3,AA9*100+AB9*10+AC9,""))</f>
      </c>
      <c r="BO9" s="232">
        <f>IF(BN9="","",RANK(BN9,$BN$4:$BN$36,0))</f>
      </c>
      <c r="BP9" s="232">
        <f>IF(AF9="","",IF(AF9&lt;3,"",IF(BO9&lt;3,"",3)))</f>
      </c>
    </row>
    <row r="10" spans="1:68" ht="33" customHeight="1">
      <c r="A10" s="1"/>
      <c r="B10" s="206">
        <v>5</v>
      </c>
      <c r="C10" s="299" t="s">
        <v>97</v>
      </c>
      <c r="D10" s="208">
        <f t="shared" si="1"/>
        <v>0.5055555555555555</v>
      </c>
      <c r="E10" s="209">
        <f t="shared" si="0"/>
        <v>0.5243055555555556</v>
      </c>
      <c r="F10" s="210" t="str">
        <f>'大会要綱'!F62</f>
        <v>深川レインボーズB</v>
      </c>
      <c r="G10" s="238"/>
      <c r="H10" s="211" t="s">
        <v>1</v>
      </c>
      <c r="I10" s="238"/>
      <c r="J10" s="212" t="str">
        <f>'大会要綱'!F63</f>
        <v>城東フェニックス</v>
      </c>
      <c r="K10" s="181" t="str">
        <f t="shared" si="2"/>
        <v>江東YMCA　B</v>
      </c>
      <c r="L10" s="182" t="str">
        <f t="shared" si="3"/>
        <v>FC北砂</v>
      </c>
      <c r="N10" s="356" t="str">
        <f>J8</f>
        <v>深川レインボーズB</v>
      </c>
      <c r="O10" s="255">
        <f>IF(T9="","",T9)</f>
      </c>
      <c r="P10" s="4">
        <f>IF(O10="","",IF(O10&gt;Q10,"○",IF(O10=Q10,"△","×")))</f>
      </c>
      <c r="Q10" s="256">
        <f>IF(R9="","",R9)</f>
      </c>
      <c r="R10" s="427"/>
      <c r="S10" s="428"/>
      <c r="T10" s="429"/>
      <c r="U10" s="257">
        <f>IF(G10="","",G10)</f>
      </c>
      <c r="V10" s="4">
        <f>IF(U10="","",IF(U10&gt;W10,"○",IF(U10=W10,"△","×")))</f>
      </c>
      <c r="W10" s="5">
        <f>IF(I10="","",I10)</f>
      </c>
      <c r="X10" s="258">
        <f>IF(P10="","",COUNTIF(O10:W10,"○"))</f>
      </c>
      <c r="Y10" s="250">
        <f>IF(P10="","",COUNTIF(O10:W10,"△"))</f>
      </c>
      <c r="Z10" s="259">
        <f>IF(P10="","",COUNTIF(O10:W10,"×"))</f>
      </c>
      <c r="AA10" s="260">
        <f>IF(X10="","",IF(X10+Y10+Z10&gt;1,X10*3+Y10*1,""))</f>
      </c>
      <c r="AB10" s="259">
        <f>IF(AA10="","",AC10-AD10)</f>
      </c>
      <c r="AC10" s="259">
        <f>IF(AA10="","",IF(X10+Y10+Z10&gt;1,O10+U10,""))</f>
      </c>
      <c r="AD10" s="259">
        <f>IF(AA10="","",IF(X10+Y10+Z10&gt;1,Q10+W10,""))</f>
      </c>
      <c r="AE10" s="252">
        <f>IF(SUM(X10:Z10)=0,"",IF(AM10="",IF(AU10="",IF(BC10="",IF(BK10="",5,BK10),BC10),AU10),AM10))</f>
      </c>
      <c r="AF10" s="253">
        <f>AE10</f>
      </c>
      <c r="AG10" s="226">
        <f>IF(BM10="",IF(BO10=1,"3位①",IF(BO10=2,"3位②","")),IF(BM10=1,"2位①",""))</f>
      </c>
      <c r="AH10" s="132">
        <f>IF((MAX(AA9:AA11))=AA10,IF(COUNTIF(AA9:AA11,(MAX(AA9:AA11)))&gt;1,"*",1),"")</f>
      </c>
      <c r="AI10" s="132">
        <f>IF(AH10="","",RANK(AB10,AB9:AB11,0))</f>
      </c>
      <c r="AJ10" s="132">
        <f>IF(AI10="","",RANK(AI10,AI9:AI11,1))</f>
      </c>
      <c r="AK10" s="132">
        <f>IF(AJ10=1,RANK(AC10,AC9:AC11,0),"")</f>
      </c>
      <c r="AL10" s="132">
        <f>IF(AK10="","",RANK(AK10,AK9:AK11,1))</f>
      </c>
      <c r="AM10" s="132">
        <f>IF(AL10=1,1,"")</f>
      </c>
      <c r="AO10" s="132">
        <f>IF(AM10=1,"",AA10)</f>
      </c>
      <c r="AP10" s="132">
        <f>IF((MAX(AO9:AO11))=AO10,IF(COUNTIF(AO9:AO11,(MAX(AO9:AO11)))&gt;1,"*",1),"")</f>
      </c>
      <c r="AQ10" s="132">
        <f>IF(AP10="","",RANK(AB10,AB9:AB11,0))</f>
      </c>
      <c r="AR10" s="132">
        <f>IF(AP10="","",RANK(AQ10,AQ9:AQ11,1))</f>
      </c>
      <c r="AS10" s="132">
        <f>IF(AR10=1,RANK(AC10,AC9:AC11,0),"")</f>
      </c>
      <c r="AT10" s="132">
        <f>IF(AR10=1,RANK(AS10,AS9:AS11,1),"")</f>
      </c>
      <c r="AU10" s="132">
        <f>IF(AT10=1,3-COUNTBLANK(AM9:AM11)+1,"")</f>
      </c>
      <c r="AW10" s="132">
        <f>IF(AM10="",IF(AU10="",AA10,""),"")</f>
      </c>
      <c r="AX10" s="132">
        <f>IF((MAX(AW9:AW11))=AW10,IF(COUNTIF(AW9:AW11,(MAX(AW9:AW11)))&gt;1,"*",1),"")</f>
      </c>
      <c r="AY10" s="132">
        <f>IF(AX10="","",RANK(AB10,AB9:AB11,0))</f>
      </c>
      <c r="AZ10" s="132">
        <f>IF(AX10="","",RANK(AY10,AY9:AY11,1))</f>
      </c>
      <c r="BA10" s="132">
        <f>IF(AZ10=1,RANK(AC10,AC9:AC11,0),"")</f>
      </c>
      <c r="BB10" s="132">
        <f>IF(AZ10=1,RANK(BA10,BA10:BA12,1),"")</f>
      </c>
      <c r="BC10" s="132">
        <f>IF(BB10=1,3-COUNTBLANK(AM9:AM11)+3-COUNTBLANK(AU9:AU11)+1,"")</f>
      </c>
      <c r="BE10" s="132">
        <f>IF(AM10="",IF(AU10="",IF(BC10="",IF(SUM(X9:Z9)=0,"",AA10),""),""),"")</f>
      </c>
      <c r="BF10" s="132">
        <f>IF((MAX(BE9:BE11))=BE10,IF(COUNTIF(BE9:BE11,(MAX(BE9:BE11)))&gt;1,"*",1),"")</f>
      </c>
      <c r="BG10" s="132">
        <f>IF(BF10="","",RANK(AB10,AB9:AB11,0))</f>
      </c>
      <c r="BH10" s="132">
        <f>IF(BF10="","",RANK(BG10,BG9:BG11,1))</f>
      </c>
      <c r="BI10" s="132">
        <f>IF(BH10=1,RANK(AC10,AC9:AC11,0),"")</f>
      </c>
      <c r="BJ10" s="132">
        <f>IF(BH10=1,RANK(BI10,BI9:BI11,1),"")</f>
      </c>
      <c r="BK10" s="132">
        <f>IF(BC10="",IF(BJ10=1,3-COUNTBLANK(AM9:AM11)+3-COUNTBLANK(AU9:AU11)+3-COUNTBLANK(BC9:BC11)+1,""),"")</f>
      </c>
      <c r="BL10" s="232">
        <f>IF(AF10="","",IF(AF10=2,AA10*100+AB10*10+AC10,""))</f>
      </c>
      <c r="BM10" s="232">
        <f>IF(BL10="","",RANK(BL10,$BL$4:$BL$36,0))</f>
      </c>
      <c r="BN10" s="232">
        <f>IF(AF10="","",IF(AF10=3,AA10*100+AB10*10+AC10,""))</f>
      </c>
      <c r="BO10" s="232">
        <f>IF(BN10="","",RANK(BN10,$BN$4:$BN$36,0))</f>
      </c>
      <c r="BP10" s="232">
        <f>IF(AF10="","",IF(AF10&lt;3,"",IF(BO10&lt;3,"",3)))</f>
      </c>
    </row>
    <row r="11" spans="1:68" ht="33" customHeight="1" thickBot="1">
      <c r="A11" s="1"/>
      <c r="B11" s="213">
        <v>6</v>
      </c>
      <c r="C11" s="214" t="s">
        <v>95</v>
      </c>
      <c r="D11" s="215">
        <f t="shared" si="1"/>
        <v>0.5277777777777778</v>
      </c>
      <c r="E11" s="216">
        <f t="shared" si="0"/>
        <v>0.5465277777777778</v>
      </c>
      <c r="F11" s="210" t="str">
        <f>J9</f>
        <v>FC北砂</v>
      </c>
      <c r="G11" s="238"/>
      <c r="H11" s="211" t="s">
        <v>1</v>
      </c>
      <c r="I11" s="238"/>
      <c r="J11" s="212" t="str">
        <f>F6</f>
        <v>バディSC江東A</v>
      </c>
      <c r="K11" s="181" t="str">
        <f t="shared" si="2"/>
        <v>深川レインボーズB</v>
      </c>
      <c r="L11" s="182" t="str">
        <f t="shared" si="3"/>
        <v>城東フェニックス</v>
      </c>
      <c r="N11" s="357" t="str">
        <f>J10</f>
        <v>城東フェニックス</v>
      </c>
      <c r="O11" s="262">
        <f>IF(W9="","",W9)</f>
      </c>
      <c r="P11" s="6">
        <f>IF(O11="","",IF(O11&gt;Q11,"○",IF(O11=Q11,"△","×")))</f>
      </c>
      <c r="Q11" s="263">
        <f>IF(U9="","",U9)</f>
      </c>
      <c r="R11" s="264">
        <f>IF(W10="","",W10)</f>
      </c>
      <c r="S11" s="6">
        <f>IF(R11="","",IF(R11&gt;T11,"○",IF(R11=T11,"△","×")))</f>
      </c>
      <c r="T11" s="263">
        <f>IF(U10="","",U10)</f>
      </c>
      <c r="U11" s="430"/>
      <c r="V11" s="431"/>
      <c r="W11" s="431"/>
      <c r="X11" s="265">
        <f>IF(S11="","",COUNTIF(O11:W11,"○"))</f>
      </c>
      <c r="Y11" s="266">
        <f>IF(S11="","",COUNTIF(O11:W11,"△"))</f>
      </c>
      <c r="Z11" s="266">
        <f>IF(S11="","",COUNTIF(O11:W11,"×"))</f>
      </c>
      <c r="AA11" s="267">
        <f>IF(X11="","",IF(X11+Y11+Z11&gt;1,X11*3+Y11*1,""))</f>
      </c>
      <c r="AB11" s="266">
        <f>IF(AA11="","",AC11-AD11)</f>
      </c>
      <c r="AC11" s="266">
        <f>IF(AA11="","",IF(X11+Y11+Z11&gt;1,O11+R11,""))</f>
      </c>
      <c r="AD11" s="266">
        <f>IF(AA11="","",IF(X11+Y11+Z11&gt;1,Q11+T11,""))</f>
      </c>
      <c r="AE11" s="273">
        <f>IF(SUM(X11:Z11)=0,"",IF(AM11="",IF(AU11="",IF(BC11="",IF(BK11="",5,BK11),BC11),AU11),AM11))</f>
      </c>
      <c r="AF11" s="268">
        <f>AE11</f>
      </c>
      <c r="AG11" s="226">
        <f>IF(BM11="",IF(BO11=1,"3位①",IF(BO11=2,"3位②","")),IF(BM11=1,"2位①",""))</f>
      </c>
      <c r="AH11" s="132">
        <f>IF((MAX(AA9:AA11))=AA11,IF(COUNTIF(AA9:AA11,(MAX(AA9:AA11)))&gt;1,"*",1),"")</f>
      </c>
      <c r="AI11" s="132">
        <f>IF(AH11="","",RANK(AB11,AB9:AB11,0))</f>
      </c>
      <c r="AJ11" s="132">
        <f>IF(AI11="","",RANK(AI11,AI9:AI11,1))</f>
      </c>
      <c r="AK11" s="132">
        <f>IF(AJ11=1,RANK(AC11,AC9:AC11,0),"")</f>
      </c>
      <c r="AL11" s="132">
        <f>IF(AK11="","",RANK(AK11,AK9:AK11,1))</f>
      </c>
      <c r="AM11" s="132">
        <f>IF(AL11=1,1,"")</f>
      </c>
      <c r="AO11" s="132">
        <f>IF(AM11=1,"",AA11)</f>
      </c>
      <c r="AP11" s="132">
        <f>IF((MAX(AO9:AO11))=AO11,IF(COUNTIF(AO9:AO11,(MAX(AO9:AO11)))&gt;1,"*",1),"")</f>
      </c>
      <c r="AQ11" s="132">
        <f>IF(AP11="","",RANK(AB11,AB9:AB11,0))</f>
      </c>
      <c r="AR11" s="132">
        <f>IF(AP11="","",RANK(AQ11,AQ9:AQ11,1))</f>
      </c>
      <c r="AS11" s="132">
        <f>IF(AR11=1,RANK(AC11,AC9:AC11,0),"")</f>
      </c>
      <c r="AT11" s="132">
        <f>IF(AR11=1,RANK(AS11,AS9:AS11,1),"")</f>
      </c>
      <c r="AU11" s="132">
        <f>IF(AT11=1,3-COUNTBLANK(AM9:AM11)+1,"")</f>
      </c>
      <c r="AW11" s="132">
        <f>IF(AM11="",IF(AU11="",AA11,""),"")</f>
      </c>
      <c r="AX11" s="132">
        <f>IF((MAX(AW9:AW11))=AW11,IF(COUNTIF(AW9:AW11,(MAX(AW9:AW11)))&gt;1,"*",1),"")</f>
      </c>
      <c r="AY11" s="132">
        <f>IF(AX11="","",RANK(AB11,AB9:AB11,0))</f>
      </c>
      <c r="AZ11" s="132">
        <f>IF(AX11="","",RANK(AY11,AY9:AY11,1))</f>
      </c>
      <c r="BA11" s="132">
        <f>IF(AZ11=1,RANK(AC11,AC9:AC11,0),"")</f>
      </c>
      <c r="BB11" s="132">
        <f>IF(AZ11=1,RANK(BA11,BA11:BA13,1),"")</f>
      </c>
      <c r="BC11" s="132">
        <f>IF(BB11=1,3-COUNTBLANK(AM9:AM11)+3-COUNTBLANK(AU9:AU11)+1,"")</f>
      </c>
      <c r="BE11" s="132">
        <f>IF(AM11="",IF(AU11="",IF(BC11="",IF(SUM(X9:Z9)=0,"",AA11),""),""),"")</f>
      </c>
      <c r="BF11" s="132">
        <f>IF((MAX(BE9:BE11))=BE11,IF(COUNTIF(BE9:BE11,(MAX(BE9:BE11)))&gt;1,"*",1),"")</f>
      </c>
      <c r="BG11" s="132">
        <f>IF(BF11="","",RANK(AB11,AB9:AB11,0))</f>
      </c>
      <c r="BH11" s="132">
        <f>IF(BF11="","",RANK(BG11,BG9:BG11,1))</f>
      </c>
      <c r="BI11" s="132">
        <f>IF(BH11=1,RANK(AC11,AC9:AC11,0),"")</f>
      </c>
      <c r="BJ11" s="132">
        <f>IF(BH11=1,RANK(BI11,BI9:BI11,1),"")</f>
      </c>
      <c r="BK11" s="132">
        <f>IF(BC11="",IF(BJ11=1,3-COUNTBLANK(AM9:AM11)+3-COUNTBLANK(AU9:AU11)+3-COUNTBLANK(BC9:BC11)+1,""),"")</f>
      </c>
      <c r="BL11" s="232">
        <f>IF(AF11="","",IF(AF11=2,AA11*100+AB11*10+AC11,""))</f>
      </c>
      <c r="BM11" s="232">
        <f>IF(BL11="","",RANK(BL11,$BL$4:$BL$36,0))</f>
      </c>
      <c r="BN11" s="232">
        <f>IF(AF11="","",IF(AF11=3,AA11*100+AB11*10+AC11,""))</f>
      </c>
      <c r="BO11" s="232">
        <f>IF(BN11="","",RANK(BN11,$BN$4:$BN$36,0))</f>
      </c>
      <c r="BP11" s="232">
        <f>IF(AF11="","",IF(AF11&lt;3,"",IF(BO11&lt;3,"",3)))</f>
      </c>
    </row>
    <row r="12" spans="1:68" ht="33" customHeight="1" thickBot="1">
      <c r="A12" s="1"/>
      <c r="B12" s="206">
        <v>7</v>
      </c>
      <c r="C12" s="337" t="s">
        <v>134</v>
      </c>
      <c r="D12" s="208">
        <f t="shared" si="1"/>
        <v>0.55</v>
      </c>
      <c r="E12" s="209">
        <f t="shared" si="0"/>
        <v>0.5687500000000001</v>
      </c>
      <c r="F12" s="210" t="str">
        <f>F37</f>
        <v>Jスターズ</v>
      </c>
      <c r="G12" s="238"/>
      <c r="H12" s="211" t="s">
        <v>1</v>
      </c>
      <c r="I12" s="238"/>
      <c r="J12" s="212" t="str">
        <f>J37</f>
        <v>ベイエリアFC</v>
      </c>
      <c r="K12" s="181" t="str">
        <f t="shared" si="2"/>
        <v>FC北砂</v>
      </c>
      <c r="L12" s="182" t="str">
        <f t="shared" si="3"/>
        <v>バディSC江東A</v>
      </c>
      <c r="N12" s="269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6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232"/>
      <c r="BM12" s="232"/>
      <c r="BN12" s="232"/>
      <c r="BO12" s="232"/>
      <c r="BP12" s="232"/>
    </row>
    <row r="13" spans="1:68" ht="33" customHeight="1" thickBot="1">
      <c r="A13" s="1"/>
      <c r="B13" s="206">
        <v>8</v>
      </c>
      <c r="C13" s="299" t="s">
        <v>97</v>
      </c>
      <c r="D13" s="208">
        <f>E12+$E$1</f>
        <v>0.5722222222222223</v>
      </c>
      <c r="E13" s="209">
        <f>D13+$D$1</f>
        <v>0.5909722222222223</v>
      </c>
      <c r="F13" s="210" t="str">
        <f>J10</f>
        <v>城東フェニックス</v>
      </c>
      <c r="G13" s="238"/>
      <c r="H13" s="211" t="s">
        <v>1</v>
      </c>
      <c r="I13" s="238"/>
      <c r="J13" s="212" t="str">
        <f>F8</f>
        <v>江東フレンドリーA</v>
      </c>
      <c r="K13" s="181" t="str">
        <f>F14</f>
        <v>スターキッカーズB</v>
      </c>
      <c r="L13" s="182" t="str">
        <f>J14</f>
        <v>深川レインボーズA</v>
      </c>
      <c r="N13" s="358" t="s">
        <v>90</v>
      </c>
      <c r="O13" s="464" t="str">
        <f>N14</f>
        <v>スターキッカーズA</v>
      </c>
      <c r="P13" s="462"/>
      <c r="Q13" s="463"/>
      <c r="R13" s="461" t="str">
        <f>N15</f>
        <v>佃FC</v>
      </c>
      <c r="S13" s="462"/>
      <c r="T13" s="463"/>
      <c r="U13" s="461" t="str">
        <f>N16</f>
        <v>五砂FC</v>
      </c>
      <c r="V13" s="462"/>
      <c r="W13" s="465"/>
      <c r="X13" s="359" t="s">
        <v>7</v>
      </c>
      <c r="Y13" s="360" t="s">
        <v>8</v>
      </c>
      <c r="Z13" s="360" t="s">
        <v>9</v>
      </c>
      <c r="AA13" s="360" t="s">
        <v>10</v>
      </c>
      <c r="AB13" s="360" t="s">
        <v>11</v>
      </c>
      <c r="AC13" s="360" t="s">
        <v>12</v>
      </c>
      <c r="AD13" s="360" t="s">
        <v>13</v>
      </c>
      <c r="AE13" s="361" t="s">
        <v>14</v>
      </c>
      <c r="AF13" s="362" t="s">
        <v>14</v>
      </c>
      <c r="AG13" s="226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232"/>
      <c r="BM13" s="232"/>
      <c r="BN13" s="232"/>
      <c r="BO13" s="232"/>
      <c r="BP13" s="232"/>
    </row>
    <row r="14" spans="1:68" ht="33" customHeight="1" thickBot="1">
      <c r="A14" s="1"/>
      <c r="B14" s="217">
        <v>9</v>
      </c>
      <c r="C14" s="338" t="s">
        <v>135</v>
      </c>
      <c r="D14" s="218">
        <f>E13+$E$1</f>
        <v>0.5944444444444446</v>
      </c>
      <c r="E14" s="219">
        <f>D14+$D$1</f>
        <v>0.6131944444444446</v>
      </c>
      <c r="F14" s="220" t="str">
        <f>F38</f>
        <v>スターキッカーズB</v>
      </c>
      <c r="G14" s="239"/>
      <c r="H14" s="221" t="s">
        <v>1</v>
      </c>
      <c r="I14" s="239"/>
      <c r="J14" s="222" t="str">
        <f>J38</f>
        <v>深川レインボーズA</v>
      </c>
      <c r="K14" s="183" t="str">
        <f>F13</f>
        <v>城東フェニックス</v>
      </c>
      <c r="L14" s="184" t="str">
        <f>J13</f>
        <v>江東フレンドリーA</v>
      </c>
      <c r="N14" s="363" t="str">
        <f>F20</f>
        <v>スターキッカーズA</v>
      </c>
      <c r="O14" s="439"/>
      <c r="P14" s="457"/>
      <c r="Q14" s="458"/>
      <c r="R14" s="247">
        <f>IF(G20="","",G20)</f>
      </c>
      <c r="S14" s="2">
        <f>IF(R14="","",IF(R14&gt;T14,"○",IF(R14=T14,"△","×")))</f>
      </c>
      <c r="T14" s="248">
        <f>IF(I20="","",I20)</f>
      </c>
      <c r="U14" s="247">
        <f>IF(I25="","",I25)</f>
      </c>
      <c r="V14" s="2">
        <f>IF(U14="","",IF(U14&gt;W14,"○",IF(U14=W14,"△","×")))</f>
      </c>
      <c r="W14" s="3">
        <f>IF(G25="","",G25)</f>
      </c>
      <c r="X14" s="249">
        <f>IF(S14="","",COUNTIF(O14:W14,"○"))</f>
      </c>
      <c r="Y14" s="250">
        <f>IF(S14="","",COUNTIF(O14:W14,"△"))</f>
      </c>
      <c r="Z14" s="250">
        <f>IF(S14="","",COUNTIF(O14:W14,"×"))</f>
      </c>
      <c r="AA14" s="251">
        <f>IF(X14="","",IF(X14+Y14+Z14&gt;1,X14*3+Y14*1,""))</f>
      </c>
      <c r="AB14" s="250">
        <f>IF(AA14="","",AC14-AD14)</f>
      </c>
      <c r="AC14" s="250">
        <f>IF(AA14="","",IF(X14+Y14+Z14&gt;1,R14+U14,""))</f>
      </c>
      <c r="AD14" s="250">
        <f>IF(AA14="","",IF(X14+Y14+Z14&gt;1,T14+W14,""))</f>
      </c>
      <c r="AE14" s="271">
        <f>IF(SUM(X14:Z14)=0,"",IF(AM14="",IF(AU14="",IF(BC14="",IF(BK14="",5,BK14),BC14),AU14),AM14))</f>
      </c>
      <c r="AF14" s="272">
        <f>AE14</f>
      </c>
      <c r="AG14" s="226">
        <f>IF(BM14="",IF(BO14=1,"3位①",IF(BO14=2,"3位②","")),IF(BM14=1,"2位①",""))</f>
      </c>
      <c r="AH14" s="132">
        <f>IF((MAX(AA14:AA16))=AA14,IF(COUNTIF(AA14:AA16,(MAX(AA14:AA16)))&gt;1,"*",1),"")</f>
      </c>
      <c r="AI14" s="132">
        <f>IF(AH14="","",RANK(AB14,AB14:AB16,0))</f>
      </c>
      <c r="AJ14" s="132">
        <f>IF(AI14="","",RANK(AI14,AI14:AI16,1))</f>
      </c>
      <c r="AK14" s="132">
        <f>IF(AJ14=1,RANK(AC14,AC14:AC16,0),"")</f>
      </c>
      <c r="AL14" s="132">
        <f>IF(AK14="","",RANK(AK14,AK14:AK16,1))</f>
      </c>
      <c r="AM14" s="132">
        <f>IF(AL14=1,1,"")</f>
      </c>
      <c r="AO14" s="132">
        <f>IF(AM14=1,"",AA14)</f>
      </c>
      <c r="AP14" s="132">
        <f>IF((MAX(AO14:AO16))=AO14,IF(COUNTIF(AO14:AO16,(MAX(AO14:AO16)))&gt;1,"*",1),"")</f>
      </c>
      <c r="AQ14" s="132">
        <f>IF(AP14="","",RANK(AB14,AB14:AB16,0))</f>
      </c>
      <c r="AR14" s="132">
        <f>IF(AP14="","",RANK(AQ14,AQ14:AQ16,1))</f>
      </c>
      <c r="AS14" s="132">
        <f>IF(AR14=1,RANK(AC14,AC14:AC16,0),"")</f>
      </c>
      <c r="AT14" s="132">
        <f>IF(AR14=1,RANK(AS14,AS14:AS16,1),"")</f>
      </c>
      <c r="AU14" s="132">
        <f>IF(AT14=1,3-COUNTBLANK(AM14:AM16)+1,"")</f>
      </c>
      <c r="AW14" s="132">
        <f>IF(AM14="",IF(AU14="",AA14,""),"")</f>
      </c>
      <c r="AX14" s="132">
        <f>IF((MAX(AW14:AW16))=AW14,IF(COUNTIF(AW14:AW16,(MAX(AW14:AW16)))&gt;1,"*",1),"")</f>
      </c>
      <c r="AY14" s="132">
        <f>IF(AX14="","",RANK(AB14,AB14:AB16,0))</f>
      </c>
      <c r="AZ14" s="132">
        <f>IF(AX14="","",RANK(AY14,AY14:AY16,1))</f>
      </c>
      <c r="BA14" s="132">
        <f>IF(AZ14=1,RANK(AC14,AC14:AC16,0),"")</f>
      </c>
      <c r="BB14" s="132">
        <f>IF(AZ14=1,RANK(BA14,BA14:BA16,1),"")</f>
      </c>
      <c r="BC14" s="132">
        <f>IF(BB14=1,3-COUNTBLANK(AM14:AM16)+3-COUNTBLANK(AU14:AU16)+1,"")</f>
      </c>
      <c r="BE14" s="132">
        <f>IF(AM14="",IF(AU14="",IF(BC14="",IF(SUM(X14:Z14)=0,"",AA14),""),""),"")</f>
      </c>
      <c r="BF14" s="132">
        <f>IF((MAX(BE14:BE16))=BE14,IF(COUNTIF(BE14:BE16,(MAX(BE14:BE16)))&gt;1,"*",1),"")</f>
      </c>
      <c r="BG14" s="132">
        <f>IF(BF14="","",RANK(AB14,AB14:AB16,0))</f>
      </c>
      <c r="BH14" s="132">
        <f>IF(BF14="","",RANK(BG14,BG14:BG16,1))</f>
      </c>
      <c r="BI14" s="132">
        <f>IF(BH14=1,RANK(AC14,AC14:AC16,0),"")</f>
      </c>
      <c r="BJ14" s="132">
        <f>IF(BH14=1,RANK(BI14,BI14:BI16,1),"")</f>
      </c>
      <c r="BK14" s="132">
        <f>IF(BC14="",IF(BJ14=1,3-COUNTBLANK(AM14:AM16)+3-COUNTBLANK(AU14:AU16)+3-COUNTBLANK(BC14:BC16)+1,""),"")</f>
      </c>
      <c r="BL14" s="232">
        <f>IF(AF14="","",IF(AF14=2,AA14*100+AB14*10+AC14,""))</f>
      </c>
      <c r="BM14" s="232">
        <f>IF(BL14="","",RANK(BL14,$BL$4:$BL$36,0))</f>
      </c>
      <c r="BN14" s="232">
        <f>IF(AF14="","",IF(AF14=3,AA14*100+AB14*10+AC14,""))</f>
      </c>
      <c r="BO14" s="232">
        <f>IF(BN14="","",RANK(BN14,$BN$4:$BN$36,0))</f>
      </c>
      <c r="BP14" s="232">
        <f>IF(AF14="","",IF(AF14&lt;3,"",IF(BO14&lt;3,"",3)))</f>
      </c>
    </row>
    <row r="15" spans="1:68" ht="33" customHeight="1" thickTop="1">
      <c r="A15" s="1"/>
      <c r="B15" s="190"/>
      <c r="C15" s="191"/>
      <c r="D15" s="191"/>
      <c r="E15" s="191"/>
      <c r="F15" s="190"/>
      <c r="G15" s="235"/>
      <c r="H15" s="191"/>
      <c r="I15" s="235"/>
      <c r="J15" s="192"/>
      <c r="K15" s="193"/>
      <c r="L15" s="193"/>
      <c r="N15" s="364" t="str">
        <f>J20</f>
        <v>佃FC</v>
      </c>
      <c r="O15" s="255">
        <f>IF(T14="","",T14)</f>
      </c>
      <c r="P15" s="4">
        <f>IF(O15="","",IF(O15&gt;Q15,"○",IF(O15=Q15,"△","×")))</f>
      </c>
      <c r="Q15" s="256">
        <f>IF(R14="","",R14)</f>
      </c>
      <c r="R15" s="427"/>
      <c r="S15" s="428"/>
      <c r="T15" s="429"/>
      <c r="U15" s="257">
        <f>IF(G22="","",G22)</f>
      </c>
      <c r="V15" s="4">
        <f>IF(U15="","",IF(U15&gt;W15,"○",IF(U15=W15,"△","×")))</f>
      </c>
      <c r="W15" s="5">
        <f>IF(I22="","",I22)</f>
      </c>
      <c r="X15" s="258">
        <f>IF(P15="","",COUNTIF(O15:W15,"○"))</f>
      </c>
      <c r="Y15" s="250">
        <f>IF(P15="","",COUNTIF(O15:W15,"△"))</f>
      </c>
      <c r="Z15" s="259">
        <f>IF(P15="","",COUNTIF(O15:W15,"×"))</f>
      </c>
      <c r="AA15" s="260">
        <f>IF(X15="","",IF(X15+Y15+Z15&gt;1,X15*3+Y15*1,""))</f>
      </c>
      <c r="AB15" s="259">
        <f>IF(AA15="","",AC15-AD15)</f>
      </c>
      <c r="AC15" s="259">
        <f>IF(AA15="","",IF(X15+Y15+Z15&gt;1,O15+U15,""))</f>
      </c>
      <c r="AD15" s="259">
        <f>IF(AA15="","",IF(X15+Y15+Z15&gt;1,Q15+W15,""))</f>
      </c>
      <c r="AE15" s="252">
        <f>IF(SUM(X15:Z15)=0,"",IF(AM15="",IF(AU15="",IF(BC15="",IF(BK15="",5,BK15),BC15),AU15),AM15))</f>
      </c>
      <c r="AF15" s="253">
        <f>AE15</f>
      </c>
      <c r="AG15" s="226">
        <f>IF(BM15="",IF(BO15=1,"3位①",IF(BO15=2,"3位②","")),IF(BM15=1,"2位①",""))</f>
      </c>
      <c r="AH15" s="132">
        <f>IF((MAX(AA14:AA16))=AA15,IF(COUNTIF(AA14:AA16,(MAX(AA14:AA16)))&gt;1,"*",1),"")</f>
      </c>
      <c r="AI15" s="132">
        <f>IF(AH15="","",RANK(AB15,AB14:AB16,0))</f>
      </c>
      <c r="AJ15" s="132">
        <f>IF(AI15="","",RANK(AI15,AI14:AI16,1))</f>
      </c>
      <c r="AK15" s="132">
        <f>IF(AJ15=1,RANK(AC15,AC14:AC16,0),"")</f>
      </c>
      <c r="AL15" s="132">
        <f>IF(AK15="","",RANK(AK15,AK14:AK16,1))</f>
      </c>
      <c r="AM15" s="132">
        <f>IF(AL15=1,1,"")</f>
      </c>
      <c r="AO15" s="132">
        <f>IF(AM15=1,"",AA15)</f>
      </c>
      <c r="AP15" s="132">
        <f>IF((MAX(AO14:AO16))=AO15,IF(COUNTIF(AO14:AO16,(MAX(AO14:AO16)))&gt;1,"*",1),"")</f>
      </c>
      <c r="AQ15" s="132">
        <f>IF(AP15="","",RANK(AB15,AB14:AB16,0))</f>
      </c>
      <c r="AR15" s="132">
        <f>IF(AP15="","",RANK(AQ15,AQ14:AQ16,1))</f>
      </c>
      <c r="AS15" s="132">
        <f>IF(AR15=1,RANK(AC15,AC14:AC16,0),"")</f>
      </c>
      <c r="AT15" s="132">
        <f>IF(AR15=1,RANK(AS15,AS14:AS16,1),"")</f>
      </c>
      <c r="AU15" s="132">
        <f>IF(AT15=1,3-COUNTBLANK(AM14:AM16)+1,"")</f>
      </c>
      <c r="AW15" s="132">
        <f>IF(AM15="",IF(AU15="",AA15,""),"")</f>
      </c>
      <c r="AX15" s="132">
        <f>IF((MAX(AW14:AW16))=AW15,IF(COUNTIF(AW14:AW16,(MAX(AW14:AW16)))&gt;1,"*",1),"")</f>
      </c>
      <c r="AY15" s="132">
        <f>IF(AX15="","",RANK(AB15,AB14:AB16,0))</f>
      </c>
      <c r="AZ15" s="132">
        <f>IF(AX15="","",RANK(AY15,AY14:AY16,1))</f>
      </c>
      <c r="BA15" s="132">
        <f>IF(AZ15=1,RANK(AC15,AC14:AC16,0),"")</f>
      </c>
      <c r="BB15" s="132">
        <f>IF(AZ15=1,RANK(BA15,BA15:BA17,1),"")</f>
      </c>
      <c r="BC15" s="132">
        <f>IF(BB15=1,3-COUNTBLANK(AM14:AM16)+3-COUNTBLANK(AU14:AU16)+1,"")</f>
      </c>
      <c r="BE15" s="132">
        <f>IF(AM15="",IF(AU15="",IF(BC15="",IF(SUM(X14:Z14)=0,"",AA15),""),""),"")</f>
      </c>
      <c r="BF15" s="132">
        <f>IF((MAX(BE14:BE16))=BE15,IF(COUNTIF(BE14:BE16,(MAX(BE14:BE16)))&gt;1,"*",1),"")</f>
      </c>
      <c r="BG15" s="132">
        <f>IF(BF15="","",RANK(AB15,AB14:AB16,0))</f>
      </c>
      <c r="BH15" s="132">
        <f>IF(BF15="","",RANK(BG15,BG14:BG16,1))</f>
      </c>
      <c r="BI15" s="132">
        <f>IF(BH15=1,RANK(AC15,AC14:AC16,0),"")</f>
      </c>
      <c r="BJ15" s="132">
        <f>IF(BH15=1,RANK(BI15,BI14:BI16,1),"")</f>
      </c>
      <c r="BK15" s="132">
        <f>IF(BC15="",IF(BJ15=1,3-COUNTBLANK(AM14:AM16)+3-COUNTBLANK(AU14:AU16)+3-COUNTBLANK(BC14:BC16)+1,""),"")</f>
      </c>
      <c r="BL15" s="232">
        <f>IF(AF15="","",IF(AF15=2,AA15*100+AB15*10+AC15,""))</f>
      </c>
      <c r="BM15" s="232">
        <f>IF(BL15="","",RANK(BL15,$BL$4:$BL$36,0))</f>
      </c>
      <c r="BN15" s="232">
        <f>IF(AF15="","",IF(AF15=3,AA15*100+AB15*10+AC15,""))</f>
      </c>
      <c r="BO15" s="232">
        <f>IF(BN15="","",RANK(BN15,$BN$4:$BN$36,0))</f>
      </c>
      <c r="BP15" s="232">
        <f>IF(AF15="","",IF(AF15&lt;3,"",IF(BO15&lt;3,"",3)))</f>
      </c>
    </row>
    <row r="16" spans="1:68" ht="33" customHeight="1" thickBot="1">
      <c r="A16" s="1"/>
      <c r="N16" s="365" t="str">
        <f>J22</f>
        <v>五砂FC</v>
      </c>
      <c r="O16" s="262">
        <f>IF(W14="","",W14)</f>
      </c>
      <c r="P16" s="6">
        <f>IF(O16="","",IF(O16&gt;Q16,"○",IF(O16=Q16,"△","×")))</f>
      </c>
      <c r="Q16" s="263">
        <f>IF(U14="","",U14)</f>
      </c>
      <c r="R16" s="264">
        <f>IF(W15="","",W15)</f>
      </c>
      <c r="S16" s="6">
        <f>IF(R16="","",IF(R16&gt;T16,"○",IF(R16=T16,"△","×")))</f>
      </c>
      <c r="T16" s="263">
        <f>IF(U15="","",U15)</f>
      </c>
      <c r="U16" s="430"/>
      <c r="V16" s="431"/>
      <c r="W16" s="431"/>
      <c r="X16" s="265">
        <f>IF(S16="","",COUNTIF(O16:W16,"○"))</f>
      </c>
      <c r="Y16" s="266">
        <f>IF(S16="","",COUNTIF(O16:W16,"△"))</f>
      </c>
      <c r="Z16" s="266">
        <f>IF(S16="","",COUNTIF(O16:W16,"×"))</f>
      </c>
      <c r="AA16" s="267">
        <f>IF(X16="","",IF(X16+Y16+Z16&gt;1,X16*3+Y16*1,""))</f>
      </c>
      <c r="AB16" s="266">
        <f>IF(AA16="","",AC16-AD16)</f>
      </c>
      <c r="AC16" s="266">
        <f>IF(AA16="","",IF(X16+Y16+Z16&gt;1,O16+R16,""))</f>
      </c>
      <c r="AD16" s="266">
        <f>IF(AA16="","",IF(X16+Y16+Z16&gt;1,Q16+T16,""))</f>
      </c>
      <c r="AE16" s="273">
        <f>IF(SUM(X16:Z16)=0,"",IF(AM16="",IF(AU16="",IF(BC16="",IF(BK16="",5,BK16),BC16),AU16),AM16))</f>
      </c>
      <c r="AF16" s="268">
        <f>AE16</f>
      </c>
      <c r="AG16" s="226">
        <f>IF(BM16="",IF(BO16=1,"3位①",IF(BO16=2,"3位②","")),IF(BM16=1,"2位①",""))</f>
      </c>
      <c r="AH16" s="132">
        <f>IF((MAX(AA14:AA16))=AA16,IF(COUNTIF(AA14:AA16,(MAX(AA14:AA16)))&gt;1,"*",1),"")</f>
      </c>
      <c r="AI16" s="132">
        <f>IF(AH16="","",RANK(AB16,AB14:AB16,0))</f>
      </c>
      <c r="AJ16" s="132">
        <f>IF(AI16="","",RANK(AI16,AI14:AI16,1))</f>
      </c>
      <c r="AK16" s="132">
        <f>IF(AJ16=1,RANK(AC16,AC14:AC16,0),"")</f>
      </c>
      <c r="AL16" s="132">
        <f>IF(AK16="","",RANK(AK16,AK14:AK16,1))</f>
      </c>
      <c r="AM16" s="132">
        <f>IF(AL16=1,1,"")</f>
      </c>
      <c r="AO16" s="132">
        <f>IF(AM16=1,"",AA16)</f>
      </c>
      <c r="AP16" s="132">
        <f>IF((MAX(AO14:AO16))=AO16,IF(COUNTIF(AO14:AO16,(MAX(AO14:AO16)))&gt;1,"*",1),"")</f>
      </c>
      <c r="AQ16" s="132">
        <f>IF(AP16="","",RANK(AB16,AB14:AB16,0))</f>
      </c>
      <c r="AR16" s="132">
        <f>IF(AP16="","",RANK(AQ16,AQ14:AQ16,1))</f>
      </c>
      <c r="AS16" s="132">
        <f>IF(AR16=1,RANK(AC16,AC14:AC16,0),"")</f>
      </c>
      <c r="AT16" s="132">
        <f>IF(AR16=1,RANK(AS16,AS14:AS16,1),"")</f>
      </c>
      <c r="AU16" s="132">
        <f>IF(AT16=1,3-COUNTBLANK(AM14:AM16)+1,"")</f>
      </c>
      <c r="AW16" s="132">
        <f>IF(AM16="",IF(AU16="",AA16,""),"")</f>
      </c>
      <c r="AX16" s="132">
        <f>IF((MAX(AW14:AW16))=AW16,IF(COUNTIF(AW14:AW16,(MAX(AW14:AW16)))&gt;1,"*",1),"")</f>
      </c>
      <c r="AY16" s="132">
        <f>IF(AX16="","",RANK(AB16,AB14:AB16,0))</f>
      </c>
      <c r="AZ16" s="132">
        <f>IF(AX16="","",RANK(AY16,AY14:AY16,1))</f>
      </c>
      <c r="BA16" s="132">
        <f>IF(AZ16=1,RANK(AC16,AC14:AC16,0),"")</f>
      </c>
      <c r="BB16" s="132">
        <f>IF(AZ16=1,RANK(BA16,BA16:BA18,1),"")</f>
      </c>
      <c r="BC16" s="132">
        <f>IF(BB16=1,3-COUNTBLANK(AM14:AM16)+3-COUNTBLANK(AU14:AU16)+1,"")</f>
      </c>
      <c r="BE16" s="132">
        <f>IF(AM16="",IF(AU16="",IF(BC16="",IF(SUM(X14:Z14)=0,"",AA16),""),""),"")</f>
      </c>
      <c r="BF16" s="132">
        <f>IF((MAX(BE14:BE16))=BE16,IF(COUNTIF(BE14:BE16,(MAX(BE14:BE16)))&gt;1,"*",1),"")</f>
      </c>
      <c r="BG16" s="132">
        <f>IF(BF16="","",RANK(AB16,AB14:AB16,0))</f>
      </c>
      <c r="BH16" s="132">
        <f>IF(BF16="","",RANK(BG16,BG14:BG16,1))</f>
      </c>
      <c r="BI16" s="132">
        <f>IF(BH16=1,RANK(AC16,AC14:AC16,0),"")</f>
      </c>
      <c r="BJ16" s="132">
        <f>IF(BH16=1,RANK(BI16,BI14:BI16,1),"")</f>
      </c>
      <c r="BK16" s="132">
        <f>IF(BC16="",IF(BJ16=1,3-COUNTBLANK(AM14:AM16)+3-COUNTBLANK(AU14:AU16)+3-COUNTBLANK(BC14:BC16)+1,""),"")</f>
      </c>
      <c r="BL16" s="232">
        <f>IF(AF16="","",IF(AF16=2,AA16*100+AB16*10+AC16,""))</f>
      </c>
      <c r="BM16" s="232">
        <f>IF(BL16="","",RANK(BL16,$BL$4:$BL$36,0))</f>
      </c>
      <c r="BN16" s="232">
        <f>IF(AF16="","",IF(AF16=3,AA16*100+AB16*10+AC16,""))</f>
      </c>
      <c r="BO16" s="232">
        <f>IF(BN16="","",RANK(BN16,$BN$4:$BN$36,0))</f>
      </c>
      <c r="BP16" s="232">
        <f>IF(AF16="","",IF(AF16&lt;3,"",IF(BO16&lt;3,"",3)))</f>
      </c>
    </row>
    <row r="17" spans="1:68" ht="33" customHeight="1" thickBot="1">
      <c r="A17" s="1"/>
      <c r="N17" s="269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6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232"/>
      <c r="BM17" s="232"/>
      <c r="BN17" s="232"/>
      <c r="BO17" s="232"/>
      <c r="BP17" s="232"/>
    </row>
    <row r="18" spans="1:68" ht="33" customHeight="1" thickBot="1" thickTop="1">
      <c r="A18" s="1"/>
      <c r="B18" s="194"/>
      <c r="C18" s="195"/>
      <c r="D18" s="195" t="s">
        <v>0</v>
      </c>
      <c r="E18" s="195" t="s">
        <v>133</v>
      </c>
      <c r="F18" s="196" t="s">
        <v>150</v>
      </c>
      <c r="G18" s="236"/>
      <c r="H18" s="197" t="str">
        <f>'大会要綱'!G3</f>
        <v>7月2日（土）</v>
      </c>
      <c r="I18" s="236"/>
      <c r="J18" s="198"/>
      <c r="K18" s="199"/>
      <c r="L18" s="200"/>
      <c r="N18" s="366" t="s">
        <v>91</v>
      </c>
      <c r="O18" s="459" t="str">
        <f>N19</f>
        <v>江東YMCA　A</v>
      </c>
      <c r="P18" s="454"/>
      <c r="Q18" s="460"/>
      <c r="R18" s="453" t="str">
        <f>N20</f>
        <v>SKY　FC二砂</v>
      </c>
      <c r="S18" s="454"/>
      <c r="T18" s="460"/>
      <c r="U18" s="453" t="str">
        <f>N21</f>
        <v>深川SC</v>
      </c>
      <c r="V18" s="454"/>
      <c r="W18" s="455"/>
      <c r="X18" s="367" t="s">
        <v>7</v>
      </c>
      <c r="Y18" s="368" t="s">
        <v>8</v>
      </c>
      <c r="Z18" s="368" t="s">
        <v>9</v>
      </c>
      <c r="AA18" s="368" t="s">
        <v>10</v>
      </c>
      <c r="AB18" s="368" t="s">
        <v>11</v>
      </c>
      <c r="AC18" s="368" t="s">
        <v>12</v>
      </c>
      <c r="AD18" s="368" t="s">
        <v>13</v>
      </c>
      <c r="AE18" s="369" t="s">
        <v>14</v>
      </c>
      <c r="AF18" s="370" t="s">
        <v>14</v>
      </c>
      <c r="AG18" s="226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232"/>
      <c r="BM18" s="232"/>
      <c r="BN18" s="232"/>
      <c r="BO18" s="232"/>
      <c r="BP18" s="232"/>
    </row>
    <row r="19" spans="1:68" ht="33" customHeight="1">
      <c r="A19" s="1"/>
      <c r="B19" s="201"/>
      <c r="C19" s="202"/>
      <c r="D19" s="203">
        <v>0.024305555555555556</v>
      </c>
      <c r="E19" s="204">
        <v>0.003472222222222222</v>
      </c>
      <c r="F19" s="205" t="s">
        <v>2</v>
      </c>
      <c r="G19" s="237"/>
      <c r="H19" s="205"/>
      <c r="I19" s="237"/>
      <c r="J19" s="205"/>
      <c r="K19" s="414" t="s">
        <v>152</v>
      </c>
      <c r="L19" s="415" t="s">
        <v>153</v>
      </c>
      <c r="N19" s="371" t="str">
        <f>F21</f>
        <v>江東YMCA　A</v>
      </c>
      <c r="O19" s="439"/>
      <c r="P19" s="457"/>
      <c r="Q19" s="458"/>
      <c r="R19" s="247">
        <f>IF(G21="","",G21)</f>
      </c>
      <c r="S19" s="2">
        <f>IF(R19="","",IF(R19&gt;T19,"○",IF(R19=T19,"△","×")))</f>
      </c>
      <c r="T19" s="248">
        <f>IF(I21="","",I21)</f>
      </c>
      <c r="U19" s="247">
        <f>IF(I26="","",I26)</f>
      </c>
      <c r="V19" s="2">
        <f>IF(U19="","",IF(U19&gt;W19,"○",IF(U19=W19,"△","×")))</f>
      </c>
      <c r="W19" s="3">
        <f>IF(G26="","",G26)</f>
      </c>
      <c r="X19" s="249">
        <f>IF(S19="","",COUNTIF(O19:W19,"○"))</f>
      </c>
      <c r="Y19" s="250">
        <f>IF(S19="","",COUNTIF(O19:W19,"△"))</f>
      </c>
      <c r="Z19" s="250">
        <f>IF(S19="","",COUNTIF(O19:W19,"×"))</f>
      </c>
      <c r="AA19" s="251">
        <f>IF(X19="","",IF(X19+Y19+Z19&gt;1,X19*3+Y19*1,""))</f>
      </c>
      <c r="AB19" s="250">
        <f>IF(AA19="","",AC19-AD19)</f>
      </c>
      <c r="AC19" s="250">
        <f>IF(AA19="","",IF(X19+Y19+Z19&gt;1,R19+U19,""))</f>
      </c>
      <c r="AD19" s="250">
        <f>IF(AA19="","",IF(X19+Y19+Z19&gt;1,T19+W19,""))</f>
      </c>
      <c r="AE19" s="271">
        <f>IF(SUM(X19:Z19)=0,"",IF(AM19="",IF(AU19="",IF(BC19="",IF(BK19="",5,BK19),BC19),AU19),AM19))</f>
      </c>
      <c r="AF19" s="272">
        <f>AE19</f>
      </c>
      <c r="AG19" s="226">
        <f>IF(BM19="",IF(BO19=1,"3位①",IF(BO19=2,"3位②","")),IF(BM19=1,"2位①",""))</f>
      </c>
      <c r="AH19" s="132">
        <f>IF((MAX(AA19:AA21))=AA19,IF(COUNTIF(AA19:AA21,(MAX(AA19:AA21)))&gt;1,"*",1),"")</f>
      </c>
      <c r="AI19" s="132">
        <f>IF(AH19="","",RANK(AB19,AB19:AB21,0))</f>
      </c>
      <c r="AJ19" s="132">
        <f>IF(AI19="","",RANK(AI19,AI19:AI21,1))</f>
      </c>
      <c r="AK19" s="132">
        <f>IF(AJ19=1,RANK(AC19,AC19:AC21,0),"")</f>
      </c>
      <c r="AL19" s="132">
        <f>IF(AK19="","",RANK(AK19,AK19:AK21,1))</f>
      </c>
      <c r="AM19" s="132">
        <f>IF(AL19=1,1,"")</f>
      </c>
      <c r="AO19" s="132">
        <f>IF(AM19=1,"",AA19)</f>
      </c>
      <c r="AP19" s="132">
        <f>IF((MAX(AO19:AO21))=AO19,IF(COUNTIF(AO19:AO21,(MAX(AO19:AO21)))&gt;1,"*",1),"")</f>
      </c>
      <c r="AQ19" s="132">
        <f>IF(AP19="","",RANK(AB19,AB19:AB21,0))</f>
      </c>
      <c r="AR19" s="132">
        <f>IF(AP19="","",RANK(AQ19,AQ19:AQ21,1))</f>
      </c>
      <c r="AS19" s="132">
        <f>IF(AR19=1,RANK(AC19,AC19:AC21,0),"")</f>
      </c>
      <c r="AT19" s="132">
        <f>IF(AR19=1,RANK(AS19,AS19:AS21,1),"")</f>
      </c>
      <c r="AU19" s="132">
        <f>IF(AT19=1,3-COUNTBLANK(AM19:AM21)+1,"")</f>
      </c>
      <c r="AW19" s="132">
        <f>IF(AM19="",IF(AU19="",AA19,""),"")</f>
      </c>
      <c r="AX19" s="132">
        <f>IF((MAX(AW19:AW21))=AW19,IF(COUNTIF(AW19:AW21,(MAX(AW19:AW21)))&gt;1,"*",1),"")</f>
      </c>
      <c r="AY19" s="132">
        <f>IF(AX19="","",RANK(AB19,AB19:AB21,0))</f>
      </c>
      <c r="AZ19" s="132">
        <f>IF(AX19="","",RANK(AY19,AY19:AY21,1))</f>
      </c>
      <c r="BA19" s="132">
        <f>IF(AZ19=1,RANK(AC19,AC19:AC21,0),"")</f>
      </c>
      <c r="BB19" s="132">
        <f>IF(AZ19=1,RANK(BA19,BA19:BA21,1),"")</f>
      </c>
      <c r="BC19" s="132">
        <f>IF(BB19=1,3-COUNTBLANK(AM19:AM21)+3-COUNTBLANK(AU19:AU21)+1,"")</f>
      </c>
      <c r="BE19" s="132">
        <f>IF(AM19="",IF(AU19="",IF(BC19="",IF(SUM(X19:Z19)=0,"",AA19),""),""),"")</f>
      </c>
      <c r="BF19" s="132">
        <f>IF((MAX(BE19:BE21))=BE19,IF(COUNTIF(BE19:BE21,(MAX(BE19:BE21)))&gt;1,"*",1),"")</f>
      </c>
      <c r="BG19" s="132">
        <f>IF(BF19="","",RANK(AB19,AB19:AB21,0))</f>
      </c>
      <c r="BH19" s="132">
        <f>IF(BF19="","",RANK(BG19,BG19:BG21,1))</f>
      </c>
      <c r="BI19" s="132">
        <f>IF(BH19=1,RANK(AC19,AC19:AC21,0),"")</f>
      </c>
      <c r="BJ19" s="132">
        <f>IF(BH19=1,RANK(BI19,BI19:BI21,1),"")</f>
      </c>
      <c r="BK19" s="132">
        <f>IF(BC19="",IF(BJ19=1,3-COUNTBLANK(AM19:AM21)+3-COUNTBLANK(AU19:AU21)+3-COUNTBLANK(BC19:BC21)+1,""),"")</f>
      </c>
      <c r="BL19" s="232">
        <f>IF(AF19="","",IF(AF19=2,AA19*100+AB19*10+AC19,""))</f>
      </c>
      <c r="BM19" s="232">
        <f>IF(BL19="","",RANK(BL19,$BL$4:$BL$36,0))</f>
      </c>
      <c r="BN19" s="232">
        <f>IF(AF19="","",IF(AF19=3,AA19*100+AB19*10+AC19,""))</f>
      </c>
      <c r="BO19" s="232">
        <f>IF(BN19="","",RANK(BN19,$BN$4:$BN$36,0))</f>
      </c>
      <c r="BP19" s="232">
        <f>IF(AF19="","",IF(AF19&lt;3,"",IF(BO19&lt;3,"",3)))</f>
      </c>
    </row>
    <row r="20" spans="1:68" ht="33" customHeight="1">
      <c r="A20" s="1"/>
      <c r="B20" s="206">
        <v>1</v>
      </c>
      <c r="C20" s="340" t="s">
        <v>98</v>
      </c>
      <c r="D20" s="208">
        <v>0.4166666666666667</v>
      </c>
      <c r="E20" s="209">
        <f aca="true" t="shared" si="4" ref="E20:E26">D20+$D$1</f>
        <v>0.4354166666666667</v>
      </c>
      <c r="F20" s="210" t="str">
        <f>'大会要綱'!H57</f>
        <v>スターキッカーズA</v>
      </c>
      <c r="G20" s="238"/>
      <c r="H20" s="211" t="s">
        <v>1</v>
      </c>
      <c r="I20" s="238"/>
      <c r="J20" s="212" t="str">
        <f>'大会要綱'!H58</f>
        <v>佃FC</v>
      </c>
      <c r="K20" s="181" t="str">
        <f>F28</f>
        <v>ベイエリアFC</v>
      </c>
      <c r="L20" s="182" t="str">
        <f>J28</f>
        <v>バディSC江東B</v>
      </c>
      <c r="N20" s="372" t="str">
        <f>J21</f>
        <v>SKY　FC二砂</v>
      </c>
      <c r="O20" s="255">
        <f>IF(T19="","",T19)</f>
      </c>
      <c r="P20" s="4">
        <f>IF(O20="","",IF(O20&gt;Q20,"○",IF(O20=Q20,"△","×")))</f>
      </c>
      <c r="Q20" s="256">
        <f>IF(R19="","",R19)</f>
      </c>
      <c r="R20" s="427"/>
      <c r="S20" s="428"/>
      <c r="T20" s="429"/>
      <c r="U20" s="257">
        <f>IF(G24="","",G24)</f>
      </c>
      <c r="V20" s="4">
        <f>IF(U20="","",IF(U20&gt;W20,"○",IF(U20=W20,"△","×")))</f>
      </c>
      <c r="W20" s="5">
        <f>IF(I24="","",I24)</f>
      </c>
      <c r="X20" s="258">
        <f>IF(P20="","",COUNTIF(O20:W20,"○"))</f>
      </c>
      <c r="Y20" s="250">
        <f>IF(P20="","",COUNTIF(O20:W20,"△"))</f>
      </c>
      <c r="Z20" s="259">
        <f>IF(P20="","",COUNTIF(O20:W20,"×"))</f>
      </c>
      <c r="AA20" s="260">
        <f>IF(X20="","",IF(X20+Y20+Z20&gt;1,X20*3+Y20*1,""))</f>
      </c>
      <c r="AB20" s="259">
        <f>IF(AA20="","",AC20-AD20)</f>
      </c>
      <c r="AC20" s="259">
        <f>IF(AA20="","",IF(X20+Y20+Z20&gt;1,O20+U20,""))</f>
      </c>
      <c r="AD20" s="259">
        <f>IF(AA20="","",IF(X20+Y20+Z20&gt;1,Q20+W20,""))</f>
      </c>
      <c r="AE20" s="252">
        <f>IF(SUM(X20:Z20)=0,"",IF(AM20="",IF(AU20="",IF(BC20="",IF(BK20="",5,BK20),BC20),AU20),AM20))</f>
      </c>
      <c r="AF20" s="253">
        <f>AE20</f>
      </c>
      <c r="AG20" s="226">
        <f>IF(BM20="",IF(BO20=1,"3位①",IF(BO20=2,"3位②","")),IF(BM20=1,"2位①",""))</f>
      </c>
      <c r="AH20" s="132">
        <f>IF((MAX(AA19:AA21))=AA20,IF(COUNTIF(AA19:AA21,(MAX(AA19:AA21)))&gt;1,"*",1),"")</f>
      </c>
      <c r="AI20" s="132">
        <f>IF(AH20="","",RANK(AB20,AB19:AB21,0))</f>
      </c>
      <c r="AJ20" s="132">
        <f>IF(AI20="","",RANK(AI20,AI19:AI21,1))</f>
      </c>
      <c r="AK20" s="132">
        <f>IF(AJ20=1,RANK(AC20,AC19:AC21,0),"")</f>
      </c>
      <c r="AL20" s="132">
        <f>IF(AK20="","",RANK(AK20,AK19:AK21,1))</f>
      </c>
      <c r="AM20" s="132">
        <f>IF(AL20=1,1,"")</f>
      </c>
      <c r="AO20" s="132">
        <f>IF(AM20=1,"",AA20)</f>
      </c>
      <c r="AP20" s="132">
        <f>IF((MAX(AO19:AO21))=AO20,IF(COUNTIF(AO19:AO21,(MAX(AO19:AO21)))&gt;1,"*",1),"")</f>
      </c>
      <c r="AQ20" s="132">
        <f>IF(AP20="","",RANK(AB20,AB19:AB21,0))</f>
      </c>
      <c r="AR20" s="132">
        <f>IF(AP20="","",RANK(AQ20,AQ19:AQ21,1))</f>
      </c>
      <c r="AS20" s="132">
        <f>IF(AR20=1,RANK(AC20,AC19:AC21,0),"")</f>
      </c>
      <c r="AT20" s="132">
        <f>IF(AR20=1,RANK(AS20,AS19:AS21,1),"")</f>
      </c>
      <c r="AU20" s="132">
        <f>IF(AT20=1,3-COUNTBLANK(AM19:AM21)+1,"")</f>
      </c>
      <c r="AW20" s="132">
        <f>IF(AM20="",IF(AU20="",AA20,""),"")</f>
      </c>
      <c r="AX20" s="132">
        <f>IF((MAX(AW19:AW21))=AW20,IF(COUNTIF(AW19:AW21,(MAX(AW19:AW21)))&gt;1,"*",1),"")</f>
      </c>
      <c r="AY20" s="132">
        <f>IF(AX20="","",RANK(AB20,AB19:AB21,0))</f>
      </c>
      <c r="AZ20" s="132">
        <f>IF(AX20="","",RANK(AY20,AY19:AY21,1))</f>
      </c>
      <c r="BA20" s="132">
        <f>IF(AZ20=1,RANK(AC20,AC19:AC21,0),"")</f>
      </c>
      <c r="BB20" s="132">
        <f>IF(AZ20=1,RANK(BA20,BA20:BA22,1),"")</f>
      </c>
      <c r="BC20" s="132">
        <f>IF(BB20=1,3-COUNTBLANK(AM19:AM21)+3-COUNTBLANK(AU19:AU21)+1,"")</f>
      </c>
      <c r="BE20" s="132">
        <f>IF(AM20="",IF(AU20="",IF(BC20="",IF(SUM(X19:Z19)=0,"",AA20),""),""),"")</f>
      </c>
      <c r="BF20" s="132">
        <f>IF((MAX(BE19:BE21))=BE20,IF(COUNTIF(BE19:BE21,(MAX(BE19:BE21)))&gt;1,"*",1),"")</f>
      </c>
      <c r="BG20" s="132">
        <f>IF(BF20="","",RANK(AB20,AB19:AB21,0))</f>
      </c>
      <c r="BH20" s="132">
        <f>IF(BF20="","",RANK(BG20,BG19:BG21,1))</f>
      </c>
      <c r="BI20" s="132">
        <f>IF(BH20=1,RANK(AC20,AC19:AC21,0),"")</f>
      </c>
      <c r="BJ20" s="132">
        <f>IF(BH20=1,RANK(BI20,BI19:BI21,1),"")</f>
      </c>
      <c r="BK20" s="132">
        <f>IF(BC20="",IF(BJ20=1,3-COUNTBLANK(AM19:AM21)+3-COUNTBLANK(AU19:AU21)+3-COUNTBLANK(BC19:BC21)+1,""),"")</f>
      </c>
      <c r="BL20" s="232">
        <f>IF(AF20="","",IF(AF20=2,AA20*100+AB20*10+AC20,""))</f>
      </c>
      <c r="BM20" s="232">
        <f>IF(BL20="","",RANK(BL20,$BL$4:$BL$36,0))</f>
      </c>
      <c r="BN20" s="232">
        <f>IF(AF20="","",IF(AF20=3,AA20*100+AB20*10+AC20,""))</f>
      </c>
      <c r="BO20" s="232">
        <f>IF(BN20="","",RANK(BN20,$BN$4:$BN$36,0))</f>
      </c>
      <c r="BP20" s="232">
        <f>IF(AF20="","",IF(AF20&lt;3,"",IF(BO20&lt;3,"",3)))</f>
      </c>
    </row>
    <row r="21" spans="1:68" ht="33" customHeight="1" thickBot="1">
      <c r="A21" s="1"/>
      <c r="B21" s="206">
        <v>2</v>
      </c>
      <c r="C21" s="342" t="s">
        <v>99</v>
      </c>
      <c r="D21" s="208">
        <f aca="true" t="shared" si="5" ref="D21:D26">E20+$E$1</f>
        <v>0.4388888888888889</v>
      </c>
      <c r="E21" s="209">
        <f t="shared" si="4"/>
        <v>0.4576388888888889</v>
      </c>
      <c r="F21" s="210" t="str">
        <f>'大会要綱'!H61</f>
        <v>江東YMCA　A</v>
      </c>
      <c r="G21" s="238"/>
      <c r="H21" s="211" t="s">
        <v>1</v>
      </c>
      <c r="I21" s="238"/>
      <c r="J21" s="212" t="str">
        <f>'大会要綱'!H62</f>
        <v>SKY　FC二砂</v>
      </c>
      <c r="K21" s="181" t="str">
        <f aca="true" t="shared" si="6" ref="K21:K26">F20</f>
        <v>スターキッカーズA</v>
      </c>
      <c r="L21" s="182" t="str">
        <f aca="true" t="shared" si="7" ref="L21:L26">J20</f>
        <v>佃FC</v>
      </c>
      <c r="N21" s="373" t="str">
        <f>J24</f>
        <v>深川SC</v>
      </c>
      <c r="O21" s="262">
        <f>IF(W19="","",W19)</f>
      </c>
      <c r="P21" s="6">
        <f>IF(O21="","",IF(O21&gt;Q21,"○",IF(O21=Q21,"△","×")))</f>
      </c>
      <c r="Q21" s="263">
        <f>IF(U19="","",U19)</f>
      </c>
      <c r="R21" s="264">
        <f>IF(W20="","",W20)</f>
      </c>
      <c r="S21" s="6">
        <f>IF(R21="","",IF(R21&gt;T21,"○",IF(R21=T21,"△","×")))</f>
      </c>
      <c r="T21" s="263">
        <f>IF(U20="","",U20)</f>
      </c>
      <c r="U21" s="430"/>
      <c r="V21" s="431"/>
      <c r="W21" s="431"/>
      <c r="X21" s="265">
        <f>IF(S21="","",COUNTIF(O21:W21,"○"))</f>
      </c>
      <c r="Y21" s="266">
        <f>IF(S21="","",COUNTIF(O21:W21,"△"))</f>
      </c>
      <c r="Z21" s="266">
        <f>IF(S21="","",COUNTIF(O21:W21,"×"))</f>
      </c>
      <c r="AA21" s="267">
        <f>IF(X21="","",IF(X21+Y21+Z21&gt;1,X21*3+Y21*1,""))</f>
      </c>
      <c r="AB21" s="266">
        <f>IF(AA21="","",AC21-AD21)</f>
      </c>
      <c r="AC21" s="266">
        <f>IF(AA21="","",IF(X21+Y21+Z21&gt;1,O21+R21,""))</f>
      </c>
      <c r="AD21" s="266">
        <f>IF(AA21="","",IF(X21+Y21+Z21&gt;1,Q21+T21,""))</f>
      </c>
      <c r="AE21" s="273">
        <f>IF(SUM(X21:Z21)=0,"",IF(AM21="",IF(AU21="",IF(BC21="",IF(BK21="",5,BK21),BC21),AU21),AM21))</f>
      </c>
      <c r="AF21" s="268">
        <f>AE21</f>
      </c>
      <c r="AG21" s="226">
        <f>IF(BM21="",IF(BO21=1,"3位①",IF(BO21=2,"3位②","")),IF(BM21=1,"2位①",""))</f>
      </c>
      <c r="AH21" s="132">
        <f>IF((MAX(AA19:AA21))=AA21,IF(COUNTIF(AA19:AA21,(MAX(AA19:AA21)))&gt;1,"*",1),"")</f>
      </c>
      <c r="AI21" s="132">
        <f>IF(AH21="","",RANK(AB21,AB19:AB21,0))</f>
      </c>
      <c r="AJ21" s="132">
        <f>IF(AI21="","",RANK(AI21,AI19:AI21,1))</f>
      </c>
      <c r="AK21" s="132">
        <f>IF(AJ21=1,RANK(AC21,AC19:AC21,0),"")</f>
      </c>
      <c r="AL21" s="132">
        <f>IF(AK21="","",RANK(AK21,AK19:AK21,1))</f>
      </c>
      <c r="AM21" s="132">
        <f>IF(AL21=1,1,"")</f>
      </c>
      <c r="AO21" s="132">
        <f>IF(AM21=1,"",AA21)</f>
      </c>
      <c r="AP21" s="132">
        <f>IF((MAX(AO19:AO21))=AO21,IF(COUNTIF(AO19:AO21,(MAX(AO19:AO21)))&gt;1,"*",1),"")</f>
      </c>
      <c r="AQ21" s="132">
        <f>IF(AP21="","",RANK(AB21,AB19:AB21,0))</f>
      </c>
      <c r="AR21" s="132">
        <f>IF(AP21="","",RANK(AQ21,AQ19:AQ21,1))</f>
      </c>
      <c r="AS21" s="132">
        <f>IF(AR21=1,RANK(AC21,AC19:AC21,0),"")</f>
      </c>
      <c r="AT21" s="132">
        <f>IF(AR21=1,RANK(AS21,AS19:AS21,1),"")</f>
      </c>
      <c r="AU21" s="132">
        <f>IF(AT21=1,3-COUNTBLANK(AM19:AM21)+1,"")</f>
      </c>
      <c r="AW21" s="132">
        <f>IF(AM21="",IF(AU21="",AA21,""),"")</f>
      </c>
      <c r="AX21" s="132">
        <f>IF((MAX(AW19:AW21))=AW21,IF(COUNTIF(AW19:AW21,(MAX(AW19:AW21)))&gt;1,"*",1),"")</f>
      </c>
      <c r="AY21" s="132">
        <f>IF(AX21="","",RANK(AB21,AB19:AB21,0))</f>
      </c>
      <c r="AZ21" s="132">
        <f>IF(AX21="","",RANK(AY21,AY19:AY21,1))</f>
      </c>
      <c r="BA21" s="132">
        <f>IF(AZ21=1,RANK(AC21,AC19:AC21,0),"")</f>
      </c>
      <c r="BB21" s="132">
        <f>IF(AZ21=1,RANK(BA21,BA21:BA23,1),"")</f>
      </c>
      <c r="BC21" s="132">
        <f>IF(BB21=1,3-COUNTBLANK(AM19:AM21)+3-COUNTBLANK(AU19:AU21)+1,"")</f>
      </c>
      <c r="BE21" s="132">
        <f>IF(AM21="",IF(AU21="",IF(BC21="",IF(SUM(X19:Z19)=0,"",AA21),""),""),"")</f>
      </c>
      <c r="BF21" s="132">
        <f>IF((MAX(BE19:BE21))=BE21,IF(COUNTIF(BE19:BE21,(MAX(BE19:BE21)))&gt;1,"*",1),"")</f>
      </c>
      <c r="BG21" s="132">
        <f>IF(BF21="","",RANK(AB21,AB19:AB21,0))</f>
      </c>
      <c r="BH21" s="132">
        <f>IF(BF21="","",RANK(BG21,BG19:BG21,1))</f>
      </c>
      <c r="BI21" s="132">
        <f>IF(BH21=1,RANK(AC21,AC19:AC21,0),"")</f>
      </c>
      <c r="BJ21" s="132">
        <f>IF(BH21=1,RANK(BI21,BI19:BI21,1),"")</f>
      </c>
      <c r="BK21" s="132">
        <f>IF(BC21="",IF(BJ21=1,3-COUNTBLANK(AM19:AM21)+3-COUNTBLANK(AU19:AU21)+3-COUNTBLANK(BC19:BC21)+1,""),"")</f>
      </c>
      <c r="BL21" s="232">
        <f>IF(AF21="","",IF(AF21=2,AA21*100+AB21*10+AC21,""))</f>
      </c>
      <c r="BM21" s="232">
        <f>IF(BL21="","",RANK(BL21,$BL$4:$BL$36,0))</f>
      </c>
      <c r="BN21" s="232">
        <f>IF(AF21="","",IF(AF21=3,AA21*100+AB21*10+AC21,""))</f>
      </c>
      <c r="BO21" s="232">
        <f>IF(BN21="","",RANK(BN21,$BN$4:$BN$36,0))</f>
      </c>
      <c r="BP21" s="232">
        <f>IF(AF21="","",IF(AF21&lt;3,"",IF(BO21&lt;3,"",3)))</f>
      </c>
    </row>
    <row r="22" spans="1:68" ht="33" customHeight="1" thickBot="1">
      <c r="A22" s="1"/>
      <c r="B22" s="206">
        <v>3</v>
      </c>
      <c r="C22" s="340" t="s">
        <v>98</v>
      </c>
      <c r="D22" s="208">
        <f t="shared" si="5"/>
        <v>0.4611111111111111</v>
      </c>
      <c r="E22" s="209">
        <f t="shared" si="4"/>
        <v>0.47986111111111107</v>
      </c>
      <c r="F22" s="210" t="str">
        <f>'大会要綱'!H58</f>
        <v>佃FC</v>
      </c>
      <c r="G22" s="238"/>
      <c r="H22" s="211" t="s">
        <v>1</v>
      </c>
      <c r="I22" s="238"/>
      <c r="J22" s="212" t="str">
        <f>'大会要綱'!H59</f>
        <v>五砂FC</v>
      </c>
      <c r="K22" s="181" t="str">
        <f t="shared" si="6"/>
        <v>江東YMCA　A</v>
      </c>
      <c r="L22" s="182" t="str">
        <f t="shared" si="7"/>
        <v>SKY　FC二砂</v>
      </c>
      <c r="N22" s="269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6"/>
      <c r="BL22" s="232"/>
      <c r="BM22" s="232"/>
      <c r="BN22" s="232"/>
      <c r="BO22" s="232"/>
      <c r="BP22" s="232"/>
    </row>
    <row r="23" spans="1:68" ht="33" customHeight="1" thickBot="1">
      <c r="A23" s="1"/>
      <c r="B23" s="206">
        <v>4</v>
      </c>
      <c r="C23" s="291" t="s">
        <v>96</v>
      </c>
      <c r="D23" s="208">
        <f t="shared" si="5"/>
        <v>0.4833333333333333</v>
      </c>
      <c r="E23" s="209">
        <f t="shared" si="4"/>
        <v>0.5020833333333333</v>
      </c>
      <c r="F23" s="210" t="str">
        <f>'大会要綱'!L58</f>
        <v>FC大島</v>
      </c>
      <c r="G23" s="238"/>
      <c r="H23" s="211" t="s">
        <v>1</v>
      </c>
      <c r="I23" s="238"/>
      <c r="J23" s="212" t="str">
        <f>'大会要綱'!L59</f>
        <v>江東フレンドリーB</v>
      </c>
      <c r="K23" s="181" t="str">
        <f t="shared" si="6"/>
        <v>佃FC</v>
      </c>
      <c r="L23" s="182" t="str">
        <f t="shared" si="7"/>
        <v>五砂FC</v>
      </c>
      <c r="N23" s="374" t="s">
        <v>92</v>
      </c>
      <c r="O23" s="451" t="str">
        <f>N24</f>
        <v>深川レインボーズA</v>
      </c>
      <c r="P23" s="445"/>
      <c r="Q23" s="452"/>
      <c r="R23" s="444" t="str">
        <f>N25</f>
        <v>FC東陽</v>
      </c>
      <c r="S23" s="445"/>
      <c r="T23" s="452"/>
      <c r="U23" s="444" t="str">
        <f>N26</f>
        <v>スターキッカーズB</v>
      </c>
      <c r="V23" s="445"/>
      <c r="W23" s="446"/>
      <c r="X23" s="375" t="s">
        <v>7</v>
      </c>
      <c r="Y23" s="376" t="s">
        <v>8</v>
      </c>
      <c r="Z23" s="376" t="s">
        <v>9</v>
      </c>
      <c r="AA23" s="376" t="s">
        <v>10</v>
      </c>
      <c r="AB23" s="376" t="s">
        <v>11</v>
      </c>
      <c r="AC23" s="376" t="s">
        <v>12</v>
      </c>
      <c r="AD23" s="376" t="s">
        <v>13</v>
      </c>
      <c r="AE23" s="377" t="s">
        <v>14</v>
      </c>
      <c r="AF23" s="378" t="s">
        <v>14</v>
      </c>
      <c r="AG23" s="226"/>
      <c r="BL23" s="232"/>
      <c r="BM23" s="232"/>
      <c r="BN23" s="232"/>
      <c r="BO23" s="232"/>
      <c r="BP23" s="232">
        <f>IF(AF23="","",IF(AF23&lt;3,"",IF(BO23&lt;3,"",3)))</f>
      </c>
    </row>
    <row r="24" spans="1:68" ht="33" customHeight="1">
      <c r="A24" s="1"/>
      <c r="B24" s="206">
        <v>5</v>
      </c>
      <c r="C24" s="342" t="s">
        <v>100</v>
      </c>
      <c r="D24" s="208">
        <f t="shared" si="5"/>
        <v>0.5055555555555555</v>
      </c>
      <c r="E24" s="209">
        <f t="shared" si="4"/>
        <v>0.5243055555555556</v>
      </c>
      <c r="F24" s="210" t="str">
        <f>'大会要綱'!H62</f>
        <v>SKY　FC二砂</v>
      </c>
      <c r="G24" s="238"/>
      <c r="H24" s="211" t="s">
        <v>1</v>
      </c>
      <c r="I24" s="238"/>
      <c r="J24" s="212" t="str">
        <f>'大会要綱'!H63</f>
        <v>深川SC</v>
      </c>
      <c r="K24" s="181" t="str">
        <f t="shared" si="6"/>
        <v>FC大島</v>
      </c>
      <c r="L24" s="182" t="str">
        <f t="shared" si="7"/>
        <v>江東フレンドリーB</v>
      </c>
      <c r="N24" s="379" t="str">
        <f>F34</f>
        <v>深川レインボーズA</v>
      </c>
      <c r="O24" s="439"/>
      <c r="P24" s="457"/>
      <c r="Q24" s="458"/>
      <c r="R24" s="247">
        <f>IF(G34="","",G34)</f>
      </c>
      <c r="S24" s="2">
        <f>IF(R24="","",IF(R24&gt;T24,"○",IF(R24=T24,"△","×")))</f>
      </c>
      <c r="T24" s="248">
        <f>IF(I34="","",I34)</f>
      </c>
      <c r="U24" s="247">
        <f>IF(I38="","",I38)</f>
      </c>
      <c r="V24" s="2">
        <f>IF(U24="","",IF(U24&gt;W24,"○",IF(U24=W24,"△","×")))</f>
      </c>
      <c r="W24" s="3">
        <f>IF(G38="","",G38)</f>
      </c>
      <c r="X24" s="249">
        <f>IF(S24="","",COUNTIF(O24:W24,"○"))</f>
      </c>
      <c r="Y24" s="250">
        <f>IF(S24="","",COUNTIF(O24:W24,"△"))</f>
      </c>
      <c r="Z24" s="250">
        <f>IF(S24="","",COUNTIF(O24:W24,"×"))</f>
      </c>
      <c r="AA24" s="251">
        <f>IF(X24="","",IF(X24+Y24+Z24&gt;1,X24*3+Y24*1,""))</f>
      </c>
      <c r="AB24" s="250">
        <f>IF(AA24="","",AC24-AD24)</f>
      </c>
      <c r="AC24" s="250">
        <f>IF(AA24="","",IF(X24+Y24+Z24&gt;1,R24+U24,""))</f>
      </c>
      <c r="AD24" s="250">
        <f>IF(AA24="","",IF(X24+Y24+Z24&gt;1,T24+W24,""))</f>
      </c>
      <c r="AE24" s="271">
        <f>IF(SUM(X24:Z24)=0,"",IF(AM24="",IF(AU24="",IF(BC24="",IF(BK24="",5,BK24),BC24),AU24),AM24))</f>
      </c>
      <c r="AF24" s="272">
        <f>AE24</f>
      </c>
      <c r="AG24" s="226">
        <f>IF(BM24="",IF(BO24=1,"3位①",IF(BO24=2,"3位②","")),IF(BM24=1,"2位①",""))</f>
      </c>
      <c r="AH24" s="132">
        <f>IF((MAX(AA24:AA26))=AA24,IF(COUNTIF(AA24:AA26,(MAX(AA24:AA26)))&gt;1,"*",1),"")</f>
      </c>
      <c r="AI24" s="132">
        <f>IF(AH24="","",RANK(AB24,AB24:AB26,0))</f>
      </c>
      <c r="AJ24" s="132">
        <f>IF(AI24="","",RANK(AI24,AI24:AI26,1))</f>
      </c>
      <c r="AK24" s="132">
        <f>IF(AJ24=1,RANK(AC24,AC24:AC26,0),"")</f>
      </c>
      <c r="AL24" s="132">
        <f>IF(AK24="","",RANK(AK24,AK24:AK26,1))</f>
      </c>
      <c r="AM24" s="132">
        <f>IF(AL24=1,1,"")</f>
      </c>
      <c r="AO24" s="132">
        <f>IF(AM24=1,"",AA24)</f>
      </c>
      <c r="AP24" s="132">
        <f>IF((MAX(AO24:AO26))=AO24,IF(COUNTIF(AO24:AO26,(MAX(AO24:AO26)))&gt;1,"*",1),"")</f>
      </c>
      <c r="AQ24" s="132">
        <f>IF(AP24="","",RANK(AB24,AB24:AB26,0))</f>
      </c>
      <c r="AR24" s="132">
        <f>IF(AP24="","",RANK(AQ24,AQ24:AQ26,1))</f>
      </c>
      <c r="AS24" s="132">
        <f>IF(AR24=1,RANK(AC24,AC24:AC26,0),"")</f>
      </c>
      <c r="AT24" s="132">
        <f>IF(AR24=1,RANK(AS24,AS24:AS26,1),"")</f>
      </c>
      <c r="AU24" s="132">
        <f>IF(AT24=1,3-COUNTBLANK(AM24:AM26)+1,"")</f>
      </c>
      <c r="AW24" s="132">
        <f>IF(AM24="",IF(AU24="",AA24,""),"")</f>
      </c>
      <c r="AX24" s="132">
        <f>IF((MAX(AW24:AW26))=AW24,IF(COUNTIF(AW24:AW26,(MAX(AW24:AW26)))&gt;1,"*",1),"")</f>
      </c>
      <c r="AY24" s="132">
        <f>IF(AX24="","",RANK(AB24,AB24:AB26,0))</f>
      </c>
      <c r="AZ24" s="132">
        <f>IF(AX24="","",RANK(AY24,AY24:AY26,1))</f>
      </c>
      <c r="BA24" s="132">
        <f>IF(AZ24=1,RANK(AC24,AC24:AC26,0),"")</f>
      </c>
      <c r="BB24" s="132">
        <f>IF(AZ24=1,RANK(BA24,BA24:BA26,1),"")</f>
      </c>
      <c r="BC24" s="132">
        <f>IF(BB24=1,3-COUNTBLANK(AM24:AM26)+3-COUNTBLANK(AU24:AU26)+1,"")</f>
      </c>
      <c r="BE24" s="132">
        <f>IF(AM24="",IF(AU24="",IF(BC24="",IF(SUM(X24:Z24)=0,"",AA24),""),""),"")</f>
      </c>
      <c r="BF24" s="132">
        <f>IF((MAX(BE24:BE26))=BE24,IF(COUNTIF(BE24:BE26,(MAX(BE24:BE26)))&gt;1,"*",1),"")</f>
      </c>
      <c r="BG24" s="132">
        <f>IF(BF24="","",RANK(AB24,AB24:AB26,0))</f>
      </c>
      <c r="BH24" s="132">
        <f>IF(BF24="","",RANK(BG24,BG24:BG26,1))</f>
      </c>
      <c r="BI24" s="132">
        <f>IF(BH24=1,RANK(AC24,AC24:AC26,0),"")</f>
      </c>
      <c r="BJ24" s="132">
        <f>IF(BH24=1,RANK(BI24,BI24:BI26,1),"")</f>
      </c>
      <c r="BK24" s="132">
        <f>IF(BC24="",IF(BJ24=1,3-COUNTBLANK(AM24:AM26)+3-COUNTBLANK(AU24:AU26)+3-COUNTBLANK(BC24:BC26)+1,""),"")</f>
      </c>
      <c r="BL24" s="232">
        <f>IF(AF24="","",IF(AF24=2,AA24*100+AB24*10+AC24,""))</f>
      </c>
      <c r="BM24" s="232">
        <f>IF(BL24="","",RANK(BL24,$BL$4:$BL$36,0))</f>
      </c>
      <c r="BN24" s="232">
        <f>IF(AF24="","",IF(AF24=3,AA24*100+AB24*10+AC24,""))</f>
      </c>
      <c r="BO24" s="232">
        <f>IF(BN24="","",RANK(BN24,$BN$4:$BN$36,0))</f>
      </c>
      <c r="BP24" s="232">
        <f>IF(AF24="","",IF(AF24&lt;3,"",IF(BO24&lt;3,"",3)))</f>
      </c>
    </row>
    <row r="25" spans="1:68" ht="33" customHeight="1">
      <c r="A25" s="1"/>
      <c r="B25" s="213">
        <v>6</v>
      </c>
      <c r="C25" s="341" t="s">
        <v>98</v>
      </c>
      <c r="D25" s="215">
        <f t="shared" si="5"/>
        <v>0.5277777777777778</v>
      </c>
      <c r="E25" s="216">
        <f t="shared" si="4"/>
        <v>0.5465277777777778</v>
      </c>
      <c r="F25" s="210" t="str">
        <f>'大会要綱'!H59</f>
        <v>五砂FC</v>
      </c>
      <c r="G25" s="238"/>
      <c r="H25" s="211" t="s">
        <v>1</v>
      </c>
      <c r="I25" s="238"/>
      <c r="J25" s="212" t="str">
        <f>'大会要綱'!H57</f>
        <v>スターキッカーズA</v>
      </c>
      <c r="K25" s="181" t="str">
        <f t="shared" si="6"/>
        <v>SKY　FC二砂</v>
      </c>
      <c r="L25" s="182" t="str">
        <f t="shared" si="7"/>
        <v>深川SC</v>
      </c>
      <c r="M25" s="189"/>
      <c r="N25" s="380" t="str">
        <f>J34</f>
        <v>FC東陽</v>
      </c>
      <c r="O25" s="255">
        <f>IF(T24="","",T24)</f>
      </c>
      <c r="P25" s="4">
        <f>IF(O25="","",IF(O25&gt;Q25,"○",IF(O25=Q25,"△","×")))</f>
      </c>
      <c r="Q25" s="256">
        <f>IF(R24="","",R24)</f>
      </c>
      <c r="R25" s="427"/>
      <c r="S25" s="428"/>
      <c r="T25" s="429"/>
      <c r="U25" s="257">
        <f>IF(G36="","",G36)</f>
      </c>
      <c r="V25" s="4">
        <f>IF(U25="","",IF(U25&gt;W25,"○",IF(U25=W25,"△","×")))</f>
      </c>
      <c r="W25" s="5">
        <f>IF(I36="","",I36)</f>
      </c>
      <c r="X25" s="258">
        <f>IF(P25="","",COUNTIF(O25:W25,"○"))</f>
      </c>
      <c r="Y25" s="250">
        <f>IF(P25="","",COUNTIF(O25:W25,"△"))</f>
      </c>
      <c r="Z25" s="259">
        <f>IF(P25="","",COUNTIF(O25:W25,"×"))</f>
      </c>
      <c r="AA25" s="260">
        <f>IF(X25="","",IF(X25+Y25+Z25&gt;1,X25*3+Y25*1,""))</f>
      </c>
      <c r="AB25" s="259">
        <f>IF(AA25="","",AC25-AD25)</f>
      </c>
      <c r="AC25" s="259">
        <f>IF(AA25="","",IF(X25+Y25+Z25&gt;1,O25+U25,""))</f>
      </c>
      <c r="AD25" s="259">
        <f>IF(AA25="","",IF(X25+Y25+Z25&gt;1,Q25+W25,""))</f>
      </c>
      <c r="AE25" s="252">
        <f>IF(SUM(X25:Z25)=0,"",IF(AM25="",IF(AU25="",IF(BC25="",IF(BK25="",5,BK25),BC25),AU25),AM25))</f>
      </c>
      <c r="AF25" s="253">
        <f>AE25</f>
      </c>
      <c r="AG25" s="226">
        <f>IF(BM25="",IF(BO25=1,"3位①",IF(BO25=2,"3位②","")),IF(BM25=1,"2位①",""))</f>
      </c>
      <c r="AH25" s="132">
        <f>IF((MAX(AA24:AA26))=AA25,IF(COUNTIF(AA24:AA26,(MAX(AA24:AA26)))&gt;1,"*",1),"")</f>
      </c>
      <c r="AI25" s="132">
        <f>IF(AH25="","",RANK(AB25,AB24:AB26,0))</f>
      </c>
      <c r="AJ25" s="132">
        <f>IF(AI25="","",RANK(AI25,AI24:AI26,1))</f>
      </c>
      <c r="AK25" s="132">
        <f>IF(AJ25=1,RANK(AC25,AC24:AC26,0),"")</f>
      </c>
      <c r="AL25" s="132">
        <f>IF(AK25="","",RANK(AK25,AK24:AK26,1))</f>
      </c>
      <c r="AM25" s="132">
        <f>IF(AL25=1,1,"")</f>
      </c>
      <c r="AO25" s="132">
        <f>IF(AM25=1,"",AA25)</f>
      </c>
      <c r="AP25" s="132">
        <f>IF((MAX(AO24:AO26))=AO25,IF(COUNTIF(AO24:AO26,(MAX(AO24:AO26)))&gt;1,"*",1),"")</f>
      </c>
      <c r="AQ25" s="132">
        <f>IF(AP25="","",RANK(AB25,AB24:AB26,0))</f>
      </c>
      <c r="AR25" s="132">
        <f>IF(AP25="","",RANK(AQ25,AQ24:AQ26,1))</f>
      </c>
      <c r="AS25" s="132">
        <f>IF(AR25=1,RANK(AC25,AC24:AC26,0),"")</f>
      </c>
      <c r="AT25" s="132">
        <f>IF(AR25=1,RANK(AS25,AS24:AS26,1),"")</f>
      </c>
      <c r="AU25" s="132">
        <f>IF(AT25=1,3-COUNTBLANK(AM24:AM26)+1,"")</f>
      </c>
      <c r="AW25" s="132">
        <f>IF(AM25="",IF(AU25="",AA25,""),"")</f>
      </c>
      <c r="AX25" s="132">
        <f>IF((MAX(AW24:AW26))=AW25,IF(COUNTIF(AW24:AW26,(MAX(AW24:AW26)))&gt;1,"*",1),"")</f>
      </c>
      <c r="AY25" s="132">
        <f>IF(AX25="","",RANK(AB25,AB24:AB26,0))</f>
      </c>
      <c r="AZ25" s="132">
        <f>IF(AX25="","",RANK(AY25,AY24:AY26,1))</f>
      </c>
      <c r="BA25" s="132">
        <f>IF(AZ25=1,RANK(AC25,AC24:AC26,0),"")</f>
      </c>
      <c r="BB25" s="132">
        <f>IF(AZ25=1,RANK(BA25,BA25:BA27,1),"")</f>
      </c>
      <c r="BC25" s="132">
        <f>IF(BB25=1,3-COUNTBLANK(AM24:AM26)+3-COUNTBLANK(AU24:AU26)+1,"")</f>
      </c>
      <c r="BE25" s="132">
        <f>IF(AM25="",IF(AU25="",IF(BC25="",IF(SUM(X24:Z24)=0,"",AA25),""),""),"")</f>
      </c>
      <c r="BF25" s="132">
        <f>IF((MAX(BE24:BE26))=BE25,IF(COUNTIF(BE24:BE26,(MAX(BE24:BE26)))&gt;1,"*",1),"")</f>
      </c>
      <c r="BG25" s="132">
        <f>IF(BF25="","",RANK(AB25,AB24:AB26,0))</f>
      </c>
      <c r="BH25" s="132">
        <f>IF(BF25="","",RANK(BG25,BG24:BG26,1))</f>
      </c>
      <c r="BI25" s="132">
        <f>IF(BH25=1,RANK(AC25,AC24:AC26,0),"")</f>
      </c>
      <c r="BJ25" s="132">
        <f>IF(BH25=1,RANK(BI25,BI24:BI26,1),"")</f>
      </c>
      <c r="BK25" s="132">
        <f>IF(BC25="",IF(BJ25=1,3-COUNTBLANK(AM24:AM26)+3-COUNTBLANK(AU24:AU26)+3-COUNTBLANK(BC24:BC26)+1,""),"")</f>
      </c>
      <c r="BL25" s="232">
        <f>IF(AF25="","",IF(AF25=2,AA25*100+AB25*10+AC25,""))</f>
      </c>
      <c r="BM25" s="232">
        <f>IF(BL25="","",RANK(BL25,$BL$4:$BL$36,0))</f>
      </c>
      <c r="BN25" s="232">
        <f>IF(AF25="","",IF(AF25=3,AA25*100+AB25*10+AC25,""))</f>
      </c>
      <c r="BO25" s="232">
        <f>IF(BN25="","",RANK(BN25,$BN$4:$BN$36,0))</f>
      </c>
      <c r="BP25" s="232">
        <f>IF(AF25="","",IF(AF25&lt;3,"",IF(BO25&lt;3,"",3)))</f>
      </c>
    </row>
    <row r="26" spans="2:68" ht="33" customHeight="1" thickBot="1">
      <c r="B26" s="206">
        <v>7</v>
      </c>
      <c r="C26" s="342" t="s">
        <v>99</v>
      </c>
      <c r="D26" s="208">
        <f t="shared" si="5"/>
        <v>0.55</v>
      </c>
      <c r="E26" s="209">
        <f t="shared" si="4"/>
        <v>0.5687500000000001</v>
      </c>
      <c r="F26" s="210" t="str">
        <f>'大会要綱'!H63</f>
        <v>深川SC</v>
      </c>
      <c r="G26" s="238"/>
      <c r="H26" s="211" t="s">
        <v>1</v>
      </c>
      <c r="I26" s="238"/>
      <c r="J26" s="212" t="str">
        <f>'大会要綱'!H61</f>
        <v>江東YMCA　A</v>
      </c>
      <c r="K26" s="181" t="str">
        <f t="shared" si="6"/>
        <v>五砂FC</v>
      </c>
      <c r="L26" s="182" t="str">
        <f t="shared" si="7"/>
        <v>スターキッカーズA</v>
      </c>
      <c r="N26" s="381" t="str">
        <f>J36</f>
        <v>スターキッカーズB</v>
      </c>
      <c r="O26" s="262">
        <f>IF(W24="","",W24)</f>
      </c>
      <c r="P26" s="6">
        <f>IF(O26="","",IF(O26&gt;Q26,"○",IF(O26=Q26,"△","×")))</f>
      </c>
      <c r="Q26" s="263">
        <f>IF(U24="","",U24)</f>
      </c>
      <c r="R26" s="264">
        <f>IF(W25="","",W25)</f>
      </c>
      <c r="S26" s="6">
        <f>IF(R26="","",IF(R26&gt;T26,"○",IF(R26=T26,"△","×")))</f>
      </c>
      <c r="T26" s="263">
        <f>IF(U25="","",U25)</f>
      </c>
      <c r="U26" s="430"/>
      <c r="V26" s="431"/>
      <c r="W26" s="431"/>
      <c r="X26" s="265">
        <f>IF(S26="","",COUNTIF(O26:W26,"○"))</f>
      </c>
      <c r="Y26" s="266">
        <f>IF(S26="","",COUNTIF(O26:W26,"△"))</f>
      </c>
      <c r="Z26" s="266">
        <f>IF(S26="","",COUNTIF(O26:W26,"×"))</f>
      </c>
      <c r="AA26" s="267">
        <f>IF(X26="","",IF(X26+Y26+Z26&gt;1,X26*3+Y26*1,""))</f>
      </c>
      <c r="AB26" s="266">
        <f>IF(AA26="","",AC26-AD26)</f>
      </c>
      <c r="AC26" s="266">
        <f>IF(AA26="","",IF(X26+Y26+Z26&gt;1,O26+R26,""))</f>
      </c>
      <c r="AD26" s="266">
        <f>IF(AA26="","",IF(X26+Y26+Z26&gt;1,Q26+T26,""))</f>
      </c>
      <c r="AE26" s="273">
        <f>IF(SUM(X26:Z26)=0,"",IF(AM26="",IF(AU26="",IF(BC26="",IF(BK26="",5,BK26),BC26),AU26),AM26))</f>
      </c>
      <c r="AF26" s="268">
        <f>AE26</f>
      </c>
      <c r="AG26" s="226">
        <f>IF(BM26="",IF(BO26=1,"3位①",IF(BO26=2,"3位②","")),IF(BM26=1,"2位①",""))</f>
      </c>
      <c r="AH26" s="132">
        <f>IF((MAX(AA24:AA26))=AA26,IF(COUNTIF(AA24:AA26,(MAX(AA24:AA26)))&gt;1,"*",1),"")</f>
      </c>
      <c r="AI26" s="132">
        <f>IF(AH26="","",RANK(AB26,AB24:AB26,0))</f>
      </c>
      <c r="AJ26" s="132">
        <f>IF(AI26="","",RANK(AI26,AI24:AI26,1))</f>
      </c>
      <c r="AK26" s="132">
        <f>IF(AJ26=1,RANK(AC26,AC24:AC26,0),"")</f>
      </c>
      <c r="AL26" s="132">
        <f>IF(AK26="","",RANK(AK26,AK24:AK26,1))</f>
      </c>
      <c r="AM26" s="132">
        <f>IF(AL26=1,1,"")</f>
      </c>
      <c r="AO26" s="132">
        <f>IF(AM26=1,"",AA26)</f>
      </c>
      <c r="AP26" s="132">
        <f>IF((MAX(AO24:AO26))=AO26,IF(COUNTIF(AO24:AO26,(MAX(AO24:AO26)))&gt;1,"*",1),"")</f>
      </c>
      <c r="AQ26" s="132">
        <f>IF(AP26="","",RANK(AB26,AB24:AB26,0))</f>
      </c>
      <c r="AR26" s="132">
        <f>IF(AP26="","",RANK(AQ26,AQ24:AQ26,1))</f>
      </c>
      <c r="AS26" s="132">
        <f>IF(AR26=1,RANK(AC26,AC24:AC26,0),"")</f>
      </c>
      <c r="AT26" s="132">
        <f>IF(AR26=1,RANK(AS26,AS24:AS26,1),"")</f>
      </c>
      <c r="AU26" s="132">
        <f>IF(AT26=1,3-COUNTBLANK(AM24:AM26)+1,"")</f>
      </c>
      <c r="AW26" s="132">
        <f>IF(AM26="",IF(AU26="",AA26,""),"")</f>
      </c>
      <c r="AX26" s="132">
        <f>IF((MAX(AW24:AW26))=AW26,IF(COUNTIF(AW24:AW26,(MAX(AW24:AW26)))&gt;1,"*",1),"")</f>
      </c>
      <c r="AY26" s="132">
        <f>IF(AX26="","",RANK(AB26,AB24:AB26,0))</f>
      </c>
      <c r="AZ26" s="132">
        <f>IF(AX26="","",RANK(AY26,AY24:AY26,1))</f>
      </c>
      <c r="BA26" s="132">
        <f>IF(AZ26=1,RANK(AC26,AC24:AC26,0),"")</f>
      </c>
      <c r="BB26" s="132">
        <f>IF(AZ26=1,RANK(BA26,BA26:BA28,1),"")</f>
      </c>
      <c r="BC26" s="132">
        <f>IF(BB26=1,3-COUNTBLANK(AM24:AM26)+3-COUNTBLANK(AU24:AU26)+1,"")</f>
      </c>
      <c r="BE26" s="132">
        <f>IF(AM26="",IF(AU26="",IF(BC26="",IF(SUM(X24:Z24)=0,"",AA26),""),""),"")</f>
      </c>
      <c r="BF26" s="132">
        <f>IF((MAX(BE24:BE26))=BE26,IF(COUNTIF(BE24:BE26,(MAX(BE24:BE26)))&gt;1,"*",1),"")</f>
      </c>
      <c r="BG26" s="132">
        <f>IF(BF26="","",RANK(AB26,AB24:AB26,0))</f>
      </c>
      <c r="BH26" s="132">
        <f>IF(BF26="","",RANK(BG26,BG24:BG26,1))</f>
      </c>
      <c r="BI26" s="132">
        <f>IF(BH26=1,RANK(AC26,AC24:AC26,0),"")</f>
      </c>
      <c r="BJ26" s="132">
        <f>IF(BH26=1,RANK(BI26,BI24:BI26,1),"")</f>
      </c>
      <c r="BK26" s="132">
        <f>IF(BC26="",IF(BJ26=1,3-COUNTBLANK(AM24:AM26)+3-COUNTBLANK(AU24:AU26)+3-COUNTBLANK(BC24:BC26)+1,""),"")</f>
      </c>
      <c r="BL26" s="232">
        <f>IF(AF26="","",IF(AF26=2,AA26*100+AB26*10+AC26,""))</f>
      </c>
      <c r="BM26" s="232">
        <f>IF(BL26="","",RANK(BL26,$BL$4:$BL$36,0))</f>
      </c>
      <c r="BN26" s="232">
        <f>IF(AF26="","",IF(AF26=3,AA26*100+AB26*10+AC26,""))</f>
      </c>
      <c r="BO26" s="232">
        <f>IF(BN26="","",RANK(BN26,$BN$4:$BN$36,0))</f>
      </c>
      <c r="BP26" s="232">
        <f>IF(AF26="","",IF(AF26&lt;3,"",IF(BO26&lt;3,"",3)))</f>
      </c>
    </row>
    <row r="27" spans="1:68" ht="33" customHeight="1" thickBot="1">
      <c r="A27" s="1"/>
      <c r="B27" s="206">
        <v>8</v>
      </c>
      <c r="C27" s="335" t="s">
        <v>136</v>
      </c>
      <c r="D27" s="208">
        <f>E26+$E$1</f>
        <v>0.5722222222222223</v>
      </c>
      <c r="E27" s="209">
        <f>D27+$D$1</f>
        <v>0.5909722222222223</v>
      </c>
      <c r="F27" s="210" t="str">
        <f>F39</f>
        <v>江東フレンドリーB</v>
      </c>
      <c r="G27" s="238"/>
      <c r="H27" s="211" t="s">
        <v>1</v>
      </c>
      <c r="I27" s="238"/>
      <c r="J27" s="212" t="str">
        <f>J39</f>
        <v>砂町SC</v>
      </c>
      <c r="K27" s="181" t="str">
        <f>F26</f>
        <v>深川SC</v>
      </c>
      <c r="L27" s="182" t="str">
        <f>J26</f>
        <v>江東YMCA　A</v>
      </c>
      <c r="N27" s="269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6"/>
      <c r="BL27" s="232"/>
      <c r="BM27" s="232"/>
      <c r="BN27" s="232"/>
      <c r="BO27" s="232"/>
      <c r="BP27" s="232"/>
    </row>
    <row r="28" spans="1:68" ht="33" customHeight="1" thickBot="1">
      <c r="A28" s="1"/>
      <c r="B28" s="217">
        <v>9</v>
      </c>
      <c r="C28" s="336" t="s">
        <v>134</v>
      </c>
      <c r="D28" s="218">
        <f>E27+$E$1</f>
        <v>0.5944444444444446</v>
      </c>
      <c r="E28" s="219">
        <f>D28+$D$1</f>
        <v>0.6131944444444446</v>
      </c>
      <c r="F28" s="220" t="str">
        <f>F40</f>
        <v>ベイエリアFC</v>
      </c>
      <c r="G28" s="239"/>
      <c r="H28" s="221" t="s">
        <v>1</v>
      </c>
      <c r="I28" s="239"/>
      <c r="J28" s="222" t="str">
        <f>J40</f>
        <v>バディSC江東B</v>
      </c>
      <c r="K28" s="183" t="str">
        <f>F27</f>
        <v>江東フレンドリーB</v>
      </c>
      <c r="L28" s="184" t="str">
        <f>J27</f>
        <v>砂町SC</v>
      </c>
      <c r="N28" s="382" t="s">
        <v>93</v>
      </c>
      <c r="O28" s="442" t="str">
        <f>N29</f>
        <v>バディSC江東B</v>
      </c>
      <c r="P28" s="437"/>
      <c r="Q28" s="443"/>
      <c r="R28" s="436" t="str">
        <f>N30</f>
        <v>Jスターズ</v>
      </c>
      <c r="S28" s="437"/>
      <c r="T28" s="443"/>
      <c r="U28" s="436" t="str">
        <f>N31</f>
        <v>ベイエリアFC</v>
      </c>
      <c r="V28" s="437"/>
      <c r="W28" s="438"/>
      <c r="X28" s="383" t="s">
        <v>7</v>
      </c>
      <c r="Y28" s="384" t="s">
        <v>8</v>
      </c>
      <c r="Z28" s="384" t="s">
        <v>9</v>
      </c>
      <c r="AA28" s="384" t="s">
        <v>10</v>
      </c>
      <c r="AB28" s="384" t="s">
        <v>11</v>
      </c>
      <c r="AC28" s="384" t="s">
        <v>12</v>
      </c>
      <c r="AD28" s="384" t="s">
        <v>13</v>
      </c>
      <c r="AE28" s="385" t="s">
        <v>14</v>
      </c>
      <c r="AF28" s="386" t="s">
        <v>14</v>
      </c>
      <c r="AG28" s="226"/>
      <c r="AJ28" s="126">
        <f>IF(AA29=AA30,1,2)</f>
        <v>1</v>
      </c>
      <c r="BL28" s="232"/>
      <c r="BM28" s="232"/>
      <c r="BN28" s="232"/>
      <c r="BO28" s="232"/>
      <c r="BP28" s="232"/>
    </row>
    <row r="29" spans="1:68" ht="33" customHeight="1" thickTop="1">
      <c r="A29" s="1"/>
      <c r="N29" s="387" t="str">
        <f>F35</f>
        <v>バディSC江東B</v>
      </c>
      <c r="O29" s="439"/>
      <c r="P29" s="457"/>
      <c r="Q29" s="458"/>
      <c r="R29" s="247">
        <f>IF(G35="","",G35)</f>
      </c>
      <c r="S29" s="2">
        <f>IF(R29="","",IF(R29&gt;T29,"○",IF(R29=T29,"△","×")))</f>
      </c>
      <c r="T29" s="248">
        <f>IF(I35="","",I35)</f>
      </c>
      <c r="U29" s="247">
        <f>IF(I40="","",I40)</f>
      </c>
      <c r="V29" s="2">
        <f>IF(U29="","",IF(U29&gt;W29,"○",IF(U29=W29,"△","×")))</f>
      </c>
      <c r="W29" s="3">
        <f>IF(G40="","",G40)</f>
      </c>
      <c r="X29" s="249">
        <f>IF(S29="","",COUNTIF(O29:W29,"○"))</f>
      </c>
      <c r="Y29" s="250">
        <f>IF(S29="","",COUNTIF(O29:W29,"△"))</f>
      </c>
      <c r="Z29" s="250">
        <f>IF(S29="","",COUNTIF(O29:W29,"×"))</f>
      </c>
      <c r="AA29" s="251">
        <f>IF(X29="","",IF(X29+Y29+Z29&gt;1,X29*3+Y29*1,""))</f>
      </c>
      <c r="AB29" s="250">
        <f>IF(AA29="","",AC29-AD29)</f>
      </c>
      <c r="AC29" s="250">
        <f>IF(AA29="","",IF(X29+Y29+Z29&gt;1,R29+U29,""))</f>
      </c>
      <c r="AD29" s="250">
        <f>IF(AA29="","",IF(X29+Y29+Z29&gt;1,T29+W29,""))</f>
      </c>
      <c r="AE29" s="271">
        <f>IF(SUM(X29:Z29)=0,"",IF(AM29="",IF(AU29="",IF(BC29="",IF(BK29="",5,BK29),BC29),AU29),AM29))</f>
      </c>
      <c r="AF29" s="272">
        <f>AE29</f>
      </c>
      <c r="AG29" s="226">
        <f>IF(BM29="",IF(BO29=1,"3位①",IF(BO29=2,"3位②","")),IF(BM29=1,"2位①",""))</f>
      </c>
      <c r="AH29" s="132">
        <f>IF((MAX(AA29:AA31))=AA29,IF(COUNTIF(AA29:AA31,(MAX(AA29:AA31)))&gt;1,"*",1),"")</f>
      </c>
      <c r="AI29" s="132">
        <f>IF(AH29="","",RANK(AB29,AB29:AB31,0))</f>
      </c>
      <c r="AJ29" s="132">
        <f>IF(AI29="","",RANK(AI29,AI29:AI31,1))</f>
      </c>
      <c r="AK29" s="132">
        <f>IF(AJ29=1,RANK(AC29,AC29:AC31,0),"")</f>
      </c>
      <c r="AL29" s="132">
        <f>IF(AK29="","",RANK(AK29,AK29:AK31,1))</f>
      </c>
      <c r="AM29" s="132">
        <f>IF(AL29=1,1,"")</f>
      </c>
      <c r="AO29" s="132">
        <f>IF(AM29=1,"",AA29)</f>
      </c>
      <c r="AP29" s="132">
        <f>IF((MAX(AO29:AO31))=AO29,IF(COUNTIF(AO29:AO31,(MAX(AO29:AO31)))&gt;1,"*",1),"")</f>
      </c>
      <c r="AQ29" s="132">
        <f>IF(AP29="","",RANK(AB29,AB29:AB31,0))</f>
      </c>
      <c r="AR29" s="132">
        <f>IF(AP29="","",RANK(AQ29,AQ29:AQ31,1))</f>
      </c>
      <c r="AS29" s="132">
        <f>IF(AR29=1,RANK(AC29,AC29:AC31,0),"")</f>
      </c>
      <c r="AT29" s="132">
        <f>IF(AR29=1,RANK(AS29,AS29:AS31,1),"")</f>
      </c>
      <c r="AU29" s="132">
        <f>IF(AT29=1,3-COUNTBLANK(AM29:AM31)+1,"")</f>
      </c>
      <c r="AW29" s="132">
        <f>IF(AM29="",IF(AU29="",AA29,""),"")</f>
      </c>
      <c r="AX29" s="132">
        <f>IF((MAX(AW29:AW31))=AW29,IF(COUNTIF(AW29:AW31,(MAX(AW29:AW31)))&gt;1,"*",1),"")</f>
      </c>
      <c r="AY29" s="132">
        <f>IF(AX29="","",RANK(AB29,AB29:AB31,0))</f>
      </c>
      <c r="AZ29" s="132">
        <f>IF(AX29="","",RANK(AY29,AY29:AY31,1))</f>
      </c>
      <c r="BA29" s="132">
        <f>IF(AZ29=1,RANK(AC29,AC29:AC31,0),"")</f>
      </c>
      <c r="BB29" s="132">
        <f>IF(AZ29=1,RANK(BA29,BA29:BA31,1),"")</f>
      </c>
      <c r="BC29" s="132">
        <f>IF(BB29=1,3-COUNTBLANK(AM29:AM31)+3-COUNTBLANK(AU29:AU31)+1,"")</f>
      </c>
      <c r="BE29" s="132">
        <f>IF(AM29="",IF(AU29="",IF(BC29="",IF(SUM(X29:Z29)=0,"",AA29),""),""),"")</f>
      </c>
      <c r="BF29" s="132">
        <f>IF((MAX(BE29:BE31))=BE29,IF(COUNTIF(BE29:BE31,(MAX(BE29:BE31)))&gt;1,"*",1),"")</f>
      </c>
      <c r="BG29" s="132">
        <f>IF(BF29="","",RANK(AB29,AB29:AB31,0))</f>
      </c>
      <c r="BH29" s="132">
        <f>IF(BF29="","",RANK(BG29,BG29:BG31,1))</f>
      </c>
      <c r="BI29" s="132">
        <f>IF(BH29=1,RANK(AC29,AC29:AC31,0),"")</f>
      </c>
      <c r="BJ29" s="132">
        <f>IF(BH29=1,RANK(BI29,BI29:BI31,1),"")</f>
      </c>
      <c r="BK29" s="132">
        <f>IF(BC29="",IF(BJ29=1,3-COUNTBLANK(AM29:AM31)+3-COUNTBLANK(AU29:AU31)+3-COUNTBLANK(BC29:BC31)+1,""),"")</f>
      </c>
      <c r="BL29" s="232">
        <f>IF(AF29="","",IF(AF29=2,AA29*100+AB29*10+AC29,""))</f>
      </c>
      <c r="BM29" s="232">
        <f>IF(BL29="","",RANK(BL29,$BL$4:$BL$36,0))</f>
      </c>
      <c r="BN29" s="232">
        <f>IF(AF29="","",IF(AF29=3,AA29*100+AB29*10+AC29,""))</f>
      </c>
      <c r="BO29" s="232">
        <f>IF(BN29="","",RANK(BN29,$BN$4:$BN$36,0))</f>
      </c>
      <c r="BP29" s="232">
        <f>IF(AF29="","",IF(AF29&lt;3,"",IF(BO29&lt;3,"",3)))</f>
      </c>
    </row>
    <row r="30" spans="1:68" ht="33" customHeight="1">
      <c r="A30" s="1"/>
      <c r="N30" s="388" t="str">
        <f>J35</f>
        <v>Jスターズ</v>
      </c>
      <c r="O30" s="255">
        <f>IF(T29="","",T29)</f>
      </c>
      <c r="P30" s="4">
        <f>IF(O30="","",IF(O30&gt;Q30,"○",IF(O30=Q30,"△","×")))</f>
      </c>
      <c r="Q30" s="256">
        <f>IF(R29="","",R29)</f>
      </c>
      <c r="R30" s="427"/>
      <c r="S30" s="428"/>
      <c r="T30" s="429"/>
      <c r="U30" s="257">
        <f>IF(G37="","",G37)</f>
      </c>
      <c r="V30" s="4">
        <f>IF(U30="","",IF(U30&gt;W30,"○",IF(U30=W30,"△","×")))</f>
      </c>
      <c r="W30" s="5">
        <f>IF(I37="","",I37)</f>
      </c>
      <c r="X30" s="258">
        <f>IF(P30="","",COUNTIF(O30:W30,"○"))</f>
      </c>
      <c r="Y30" s="250">
        <f>IF(P30="","",COUNTIF(O30:W30,"△"))</f>
      </c>
      <c r="Z30" s="259">
        <f>IF(P30="","",COUNTIF(O30:W30,"×"))</f>
      </c>
      <c r="AA30" s="260">
        <f>IF(X30="","",IF(X30+Y30+Z30&gt;1,X30*3+Y30*1,""))</f>
      </c>
      <c r="AB30" s="259">
        <f>IF(AA30="","",AC30-AD30)</f>
      </c>
      <c r="AC30" s="259">
        <f>IF(AA30="","",IF(X30+Y30+Z30&gt;1,O30+U30,""))</f>
      </c>
      <c r="AD30" s="259">
        <f>IF(AA30="","",IF(X30+Y30+Z30&gt;1,Q30+W30,""))</f>
      </c>
      <c r="AE30" s="252">
        <f>IF(SUM(X30:Z30)=0,"",IF(AM30="",IF(AU30="",IF(BC30="",IF(BK30="",5,BK30),BC30),AU30),AM30))</f>
      </c>
      <c r="AF30" s="253">
        <f>AE30</f>
      </c>
      <c r="AG30" s="226">
        <f>IF(BM30="",IF(BO30=1,"3位①",IF(BO30=2,"3位②","")),IF(BM30=1,"2位①",""))</f>
      </c>
      <c r="AH30" s="132">
        <f>IF((MAX(AA29:AA31))=AA30,IF(COUNTIF(AA29:AA31,(MAX(AA29:AA31)))&gt;1,"*",1),"")</f>
      </c>
      <c r="AI30" s="132">
        <f>IF(AH30="","",RANK(AB30,AB29:AB31,0))</f>
      </c>
      <c r="AJ30" s="132">
        <f>IF(AI30="","",RANK(AI30,AI29:AI31,1))</f>
      </c>
      <c r="AK30" s="132">
        <f>IF(AJ30=1,RANK(AC30,AC29:AC31,0),"")</f>
      </c>
      <c r="AL30" s="132">
        <f>IF(AK30="","",RANK(AK30,AK29:AK31,1))</f>
      </c>
      <c r="AM30" s="132">
        <f>IF(AL30=1,1,"")</f>
      </c>
      <c r="AO30" s="132">
        <f>IF(AM30=1,"",AA30)</f>
      </c>
      <c r="AP30" s="132">
        <f>IF((MAX(AO29:AO31))=AO30,IF(COUNTIF(AO29:AO31,(MAX(AO29:AO31)))&gt;1,"*",1),"")</f>
      </c>
      <c r="AQ30" s="132">
        <f>IF(AP30="","",RANK(AB30,AB29:AB31,0))</f>
      </c>
      <c r="AR30" s="132">
        <f>IF(AP30="","",RANK(AQ30,AQ29:AQ31,1))</f>
      </c>
      <c r="AS30" s="132">
        <f>IF(AR30=1,RANK(AC30,AC29:AC31,0),"")</f>
      </c>
      <c r="AT30" s="132">
        <f>IF(AR30=1,RANK(AS30,AS29:AS31,1),"")</f>
      </c>
      <c r="AU30" s="132">
        <f>IF(AT30=1,3-COUNTBLANK(AM29:AM31)+1,"")</f>
      </c>
      <c r="AW30" s="132">
        <f>IF(AM30="",IF(AU30="",AA30,""),"")</f>
      </c>
      <c r="AX30" s="132">
        <f>IF((MAX(AW29:AW31))=AW30,IF(COUNTIF(AW29:AW31,(MAX(AW29:AW31)))&gt;1,"*",1),"")</f>
      </c>
      <c r="AY30" s="132">
        <f>IF(AX30="","",RANK(AB30,AB29:AB31,0))</f>
      </c>
      <c r="AZ30" s="132">
        <f>IF(AX30="","",RANK(AY30,AY29:AY31,1))</f>
      </c>
      <c r="BA30" s="132">
        <f>IF(AZ30=1,RANK(AC30,AC29:AC31,0),"")</f>
      </c>
      <c r="BB30" s="132">
        <f>IF(AZ30=1,RANK(BA30,BA30:BA32,1),"")</f>
      </c>
      <c r="BC30" s="132">
        <f>IF(BB30=1,3-COUNTBLANK(AM29:AM31)+3-COUNTBLANK(AU29:AU31)+1,"")</f>
      </c>
      <c r="BE30" s="132">
        <f>IF(AM30="",IF(AU30="",IF(BC30="",IF(SUM(X29:Z29)=0,"",AA30),""),""),"")</f>
      </c>
      <c r="BF30" s="132">
        <f>IF((MAX(BE29:BE31))=BE30,IF(COUNTIF(BE29:BE31,(MAX(BE29:BE31)))&gt;1,"*",1),"")</f>
      </c>
      <c r="BG30" s="132">
        <f>IF(BF30="","",RANK(AB30,AB29:AB31,0))</f>
      </c>
      <c r="BH30" s="132">
        <f>IF(BF30="","",RANK(BG30,BG29:BG31,1))</f>
      </c>
      <c r="BI30" s="132">
        <f>IF(BH30=1,RANK(AC30,AC29:AC31,0),"")</f>
      </c>
      <c r="BJ30" s="132">
        <f>IF(BH30=1,RANK(BI30,BI29:BI31,1),"")</f>
      </c>
      <c r="BK30" s="132">
        <f>IF(BC30="",IF(BJ30=1,3-COUNTBLANK(AM29:AM31)+3-COUNTBLANK(AU29:AU31)+3-COUNTBLANK(BC29:BC31)+1,""),"")</f>
      </c>
      <c r="BL30" s="232">
        <f>IF(AF30="","",IF(AF30=2,AA30*100+AB30*10+AC30,""))</f>
      </c>
      <c r="BM30" s="232">
        <f>IF(BL30="","",RANK(BL30,$BL$4:$BL$36,0))</f>
      </c>
      <c r="BN30" s="232">
        <f>IF(AF30="","",IF(AF30=3,AA30*100+AB30*10+AC30,""))</f>
      </c>
      <c r="BO30" s="232">
        <f>IF(BN30="","",RANK(BN30,$BN$4:$BN$36,0))</f>
      </c>
      <c r="BP30" s="232">
        <f>IF(AF30="","",IF(AF30&lt;3,"",IF(BO30&lt;3,"",3)))</f>
      </c>
    </row>
    <row r="31" spans="1:68" ht="33" customHeight="1" thickBot="1">
      <c r="A31" s="1"/>
      <c r="N31" s="389" t="str">
        <f>J37</f>
        <v>ベイエリアFC</v>
      </c>
      <c r="O31" s="262">
        <f>IF(W29="","",W29)</f>
      </c>
      <c r="P31" s="6">
        <f>IF(O31="","",IF(O31&gt;Q31,"○",IF(O31=Q31,"△","×")))</f>
      </c>
      <c r="Q31" s="263">
        <f>IF(U29="","",U29)</f>
      </c>
      <c r="R31" s="264">
        <f>IF(W30="","",W30)</f>
      </c>
      <c r="S31" s="6">
        <f>IF(R31="","",IF(R31&gt;T31,"○",IF(R31=T31,"△","×")))</f>
      </c>
      <c r="T31" s="263">
        <f>IF(U30="","",U30)</f>
      </c>
      <c r="U31" s="430"/>
      <c r="V31" s="431"/>
      <c r="W31" s="431"/>
      <c r="X31" s="265">
        <f>IF(S31="","",COUNTIF(O31:W31,"○"))</f>
      </c>
      <c r="Y31" s="266">
        <f>IF(S31="","",COUNTIF(O31:W31,"△"))</f>
      </c>
      <c r="Z31" s="266">
        <f>IF(S31="","",COUNTIF(O31:W31,"×"))</f>
      </c>
      <c r="AA31" s="267">
        <f>IF(X31="","",IF(X31+Y31+Z31&gt;1,X31*3+Y31*1,""))</f>
      </c>
      <c r="AB31" s="266">
        <f>IF(AA31="","",AC31-AD31)</f>
      </c>
      <c r="AC31" s="266">
        <f>IF(AA31="","",IF(X31+Y31+Z31&gt;1,O31+R31,""))</f>
      </c>
      <c r="AD31" s="266">
        <f>IF(AA31="","",IF(X31+Y31+Z31&gt;1,Q31+T31,""))</f>
      </c>
      <c r="AE31" s="273">
        <f>IF(SUM(X31:Z31)=0,"",IF(AM31="",IF(AU31="",IF(BC31="",IF(BK31="",5,BK31),BC31),AU31),AM31))</f>
      </c>
      <c r="AF31" s="268">
        <f>AE31</f>
      </c>
      <c r="AG31" s="226">
        <f>IF(BM31="",IF(BO31=1,"3位①",IF(BO31=2,"3位②","")),IF(BM31=1,"2位①",""))</f>
      </c>
      <c r="AH31" s="132">
        <f>IF((MAX(AA29:AA31))=AA31,IF(COUNTIF(AA29:AA31,(MAX(AA29:AA31)))&gt;1,"*",1),"")</f>
      </c>
      <c r="AI31" s="132">
        <f>IF(AH31="","",RANK(AB31,AB29:AB31,0))</f>
      </c>
      <c r="AJ31" s="132">
        <f>IF(AI31="","",RANK(AI31,AI29:AI31,1))</f>
      </c>
      <c r="AK31" s="132">
        <f>IF(AJ31=1,RANK(AC31,AC29:AC31,0),"")</f>
      </c>
      <c r="AL31" s="132">
        <f>IF(AK31="","",RANK(AK31,AK29:AK31,1))</f>
      </c>
      <c r="AM31" s="132">
        <f>IF(AL31=1,1,"")</f>
      </c>
      <c r="AO31" s="132">
        <f>IF(AM31=1,"",AA31)</f>
      </c>
      <c r="AP31" s="132">
        <f>IF((MAX(AO29:AO31))=AO31,IF(COUNTIF(AO29:AO31,(MAX(AO29:AO31)))&gt;1,"*",1),"")</f>
      </c>
      <c r="AQ31" s="132">
        <f>IF(AP31="","",RANK(AB31,AB29:AB31,0))</f>
      </c>
      <c r="AR31" s="132">
        <f>IF(AP31="","",RANK(AQ31,AQ29:AQ31,1))</f>
      </c>
      <c r="AS31" s="132">
        <f>IF(AR31=1,RANK(AC31,AC29:AC31,0),"")</f>
      </c>
      <c r="AT31" s="132">
        <f>IF(AR31=1,RANK(AS31,AS29:AS31,1),"")</f>
      </c>
      <c r="AU31" s="132">
        <f>IF(AT31=1,3-COUNTBLANK(AM29:AM31)+1,"")</f>
      </c>
      <c r="AW31" s="132">
        <f>IF(AM31="",IF(AU31="",AA31,""),"")</f>
      </c>
      <c r="AX31" s="132">
        <f>IF((MAX(AW29:AW31))=AW31,IF(COUNTIF(AW29:AW31,(MAX(AW29:AW31)))&gt;1,"*",1),"")</f>
      </c>
      <c r="AY31" s="132">
        <f>IF(AX31="","",RANK(AB31,AB29:AB31,0))</f>
      </c>
      <c r="AZ31" s="132">
        <f>IF(AX31="","",RANK(AY31,AY29:AY31,1))</f>
      </c>
      <c r="BA31" s="132">
        <f>IF(AZ31=1,RANK(AC31,AC29:AC31,0),"")</f>
      </c>
      <c r="BB31" s="132">
        <f>IF(AZ31=1,RANK(BA31,BA31:BA33,1),"")</f>
      </c>
      <c r="BC31" s="132">
        <f>IF(BB31=1,3-COUNTBLANK(AM29:AM31)+3-COUNTBLANK(AU29:AU31)+1,"")</f>
      </c>
      <c r="BE31" s="132">
        <f>IF(AM31="",IF(AU31="",IF(BC31="",IF(SUM(X29:Z29)=0,"",AA31),""),""),"")</f>
      </c>
      <c r="BF31" s="132">
        <f>IF((MAX(BE29:BE31))=BE31,IF(COUNTIF(BE29:BE31,(MAX(BE29:BE31)))&gt;1,"*",1),"")</f>
      </c>
      <c r="BG31" s="132">
        <f>IF(BF31="","",RANK(AB31,AB29:AB31,0))</f>
      </c>
      <c r="BH31" s="132">
        <f>IF(BF31="","",RANK(BG31,BG29:BG31,1))</f>
      </c>
      <c r="BI31" s="132">
        <f>IF(BH31=1,RANK(AC31,AC29:AC31,0),"")</f>
      </c>
      <c r="BJ31" s="132">
        <f>IF(BH31=1,RANK(BI31,BI29:BI31,1),"")</f>
      </c>
      <c r="BK31" s="132">
        <f>IF(BC31="",IF(BJ31=1,3-COUNTBLANK(AM29:AM31)+3-COUNTBLANK(AU29:AU31)+3-COUNTBLANK(BC29:BC31)+1,""),"")</f>
      </c>
      <c r="BL31" s="232">
        <f>IF(AF31="","",IF(AF31=2,AA31*100+AB31*10+AC31,""))</f>
      </c>
      <c r="BM31" s="232">
        <f>IF(BL31="","",RANK(BL31,$BL$4:$BL$36,0))</f>
      </c>
      <c r="BN31" s="232">
        <f>IF(AF31="","",IF(AF31=3,AA31*100+AB31*10+AC31,""))</f>
      </c>
      <c r="BO31" s="232">
        <f>IF(BN31="","",RANK(BN31,$BN$4:$BN$36,0))</f>
      </c>
      <c r="BP31" s="232">
        <f>IF(AF31="","",IF(AF31&lt;3,"",IF(BO31&lt;3,"",3)))</f>
      </c>
    </row>
    <row r="32" spans="1:68" ht="33" customHeight="1" thickBot="1" thickTop="1">
      <c r="A32" s="1"/>
      <c r="B32" s="194"/>
      <c r="C32" s="195"/>
      <c r="D32" s="195" t="s">
        <v>0</v>
      </c>
      <c r="E32" s="195" t="s">
        <v>128</v>
      </c>
      <c r="F32" s="196" t="s">
        <v>137</v>
      </c>
      <c r="G32" s="236"/>
      <c r="H32" s="197" t="str">
        <f>'大会要綱'!G3</f>
        <v>7月2日（土）</v>
      </c>
      <c r="I32" s="236"/>
      <c r="J32" s="198"/>
      <c r="K32" s="199"/>
      <c r="L32" s="200"/>
      <c r="N32" s="269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6"/>
      <c r="BL32" s="232"/>
      <c r="BM32" s="232"/>
      <c r="BN32" s="232"/>
      <c r="BO32" s="232"/>
      <c r="BP32" s="232"/>
    </row>
    <row r="33" spans="1:68" ht="33" customHeight="1" thickBot="1">
      <c r="A33" s="1"/>
      <c r="B33" s="201"/>
      <c r="C33" s="202"/>
      <c r="D33" s="203">
        <v>0.024305555555555556</v>
      </c>
      <c r="E33" s="204">
        <v>0.003472222222222222</v>
      </c>
      <c r="F33" s="205" t="s">
        <v>2</v>
      </c>
      <c r="G33" s="237"/>
      <c r="H33" s="205"/>
      <c r="I33" s="237"/>
      <c r="J33" s="205"/>
      <c r="K33" s="414" t="s">
        <v>152</v>
      </c>
      <c r="L33" s="415" t="s">
        <v>153</v>
      </c>
      <c r="N33" s="390" t="s">
        <v>94</v>
      </c>
      <c r="O33" s="456" t="str">
        <f>N34</f>
        <v>砂町SC</v>
      </c>
      <c r="P33" s="433"/>
      <c r="Q33" s="434"/>
      <c r="R33" s="432" t="str">
        <f>N35</f>
        <v>FC大島</v>
      </c>
      <c r="S33" s="433"/>
      <c r="T33" s="434"/>
      <c r="U33" s="432" t="str">
        <f>N36</f>
        <v>江東フレンドリーB</v>
      </c>
      <c r="V33" s="433"/>
      <c r="W33" s="435"/>
      <c r="X33" s="391" t="s">
        <v>7</v>
      </c>
      <c r="Y33" s="392" t="s">
        <v>8</v>
      </c>
      <c r="Z33" s="392" t="s">
        <v>9</v>
      </c>
      <c r="AA33" s="392" t="s">
        <v>10</v>
      </c>
      <c r="AB33" s="392" t="s">
        <v>11</v>
      </c>
      <c r="AC33" s="392" t="s">
        <v>12</v>
      </c>
      <c r="AD33" s="392" t="s">
        <v>13</v>
      </c>
      <c r="AE33" s="393" t="s">
        <v>14</v>
      </c>
      <c r="AF33" s="394" t="s">
        <v>14</v>
      </c>
      <c r="AG33" s="226"/>
      <c r="BL33" s="232"/>
      <c r="BM33" s="232"/>
      <c r="BN33" s="232"/>
      <c r="BO33" s="232"/>
      <c r="BP33" s="232"/>
    </row>
    <row r="34" spans="2:68" ht="33" customHeight="1">
      <c r="B34" s="206">
        <v>1</v>
      </c>
      <c r="C34" s="339" t="s">
        <v>101</v>
      </c>
      <c r="D34" s="208">
        <v>0.4166666666666667</v>
      </c>
      <c r="E34" s="209">
        <f aca="true" t="shared" si="8" ref="E34:E40">D34+$D$1</f>
        <v>0.4354166666666667</v>
      </c>
      <c r="F34" s="210" t="str">
        <f>'大会要綱'!J57</f>
        <v>深川レインボーズA</v>
      </c>
      <c r="G34" s="238"/>
      <c r="H34" s="211" t="s">
        <v>1</v>
      </c>
      <c r="I34" s="238"/>
      <c r="J34" s="212" t="str">
        <f>'大会要綱'!J58</f>
        <v>FC東陽</v>
      </c>
      <c r="K34" s="181" t="str">
        <f>F36</f>
        <v>FC東陽</v>
      </c>
      <c r="L34" s="182" t="str">
        <f>J36</f>
        <v>スターキッカーズB</v>
      </c>
      <c r="N34" s="395" t="str">
        <f>F7</f>
        <v>砂町SC</v>
      </c>
      <c r="O34" s="439"/>
      <c r="P34" s="440"/>
      <c r="Q34" s="441"/>
      <c r="R34" s="247">
        <f>IF(G7="","",G7)</f>
      </c>
      <c r="S34" s="2">
        <f>IF(R34="","",IF(R34&gt;T34,"○",IF(R34=T34,"△","×")))</f>
      </c>
      <c r="T34" s="248">
        <f>IF(I7="","",I7)</f>
      </c>
      <c r="U34" s="247">
        <f>IF(I39="","",I39)</f>
      </c>
      <c r="V34" s="2">
        <f>IF(U34="","",IF(U34&gt;W34,"○",IF(U34=W34,"△","×")))</f>
      </c>
      <c r="W34" s="3">
        <f>IF(G39="","",G39)</f>
      </c>
      <c r="X34" s="249">
        <f>IF(S34="","",COUNTIF(O34:W34,"○"))</f>
      </c>
      <c r="Y34" s="250">
        <f>IF(S34="","",COUNTIF(O34:W34,"△"))</f>
      </c>
      <c r="Z34" s="250">
        <f>IF(S34="","",COUNTIF(O34:W34,"×"))</f>
      </c>
      <c r="AA34" s="251">
        <f>IF(X34="","",IF(X34+Y34+Z34&gt;1,X34*3+Y34*1,""))</f>
      </c>
      <c r="AB34" s="250">
        <f>IF(AA34="","",AC34-AD34)</f>
      </c>
      <c r="AC34" s="250">
        <f>IF(AA34="","",IF(X34+Y34+Z34&gt;1,R34+U34,""))</f>
      </c>
      <c r="AD34" s="250">
        <f>IF(AA34="","",IF(X34+Y34+Z34&gt;1,T34+W34,""))</f>
      </c>
      <c r="AE34" s="271">
        <f>IF(SUM(X34:Z34)=0,"",IF(AM34="",IF(AU34="",IF(BC34="",IF(BK34="",5,BK34),BC34),AU34),AM34))</f>
      </c>
      <c r="AF34" s="272">
        <f>AE34</f>
      </c>
      <c r="AG34" s="226">
        <f>IF(BM34="",IF(BO34=1,"3位①",IF(BO34=2,"3位②","")),IF(BM34=1,"2位①",""))</f>
      </c>
      <c r="AH34" s="132">
        <f>IF((MAX(AA34:AA36))=AA34,IF(COUNTIF(AA34:AA36,(MAX(AA34:AA36)))&gt;1,"*",1),"")</f>
      </c>
      <c r="AI34" s="132">
        <f>IF(AH34="","",RANK(AB34,AB34:AB36,0))</f>
      </c>
      <c r="AJ34" s="132">
        <f>IF(AI34="","",RANK(AI34,AI34:AI36,1))</f>
      </c>
      <c r="AK34" s="132">
        <f>IF(AJ34=1,RANK(AC34,AC34:AC36,0),"")</f>
      </c>
      <c r="AL34" s="132">
        <f>IF(AK34="","",RANK(AK34,AK34:AK36,1))</f>
      </c>
      <c r="AM34" s="132">
        <f>IF(AL34=1,1,"")</f>
      </c>
      <c r="AO34" s="132">
        <f>IF(AM34=1,"",AA34)</f>
      </c>
      <c r="AP34" s="132">
        <f>IF((MAX(AO34:AO36))=AO34,IF(COUNTIF(AO34:AO36,(MAX(AO34:AO36)))&gt;1,"*",1),"")</f>
      </c>
      <c r="AQ34" s="132">
        <f>IF(AP34="","",RANK(AB34,AB34:AB36,0))</f>
      </c>
      <c r="AR34" s="132">
        <f>IF(AP34="","",RANK(AQ34,AQ34:AQ36,1))</f>
      </c>
      <c r="AS34" s="132">
        <f>IF(AR34=1,RANK(AC34,AC34:AC36,0),"")</f>
      </c>
      <c r="AT34" s="132">
        <f>IF(AR34=1,RANK(AS34,AS34:AS36,1),"")</f>
      </c>
      <c r="AU34" s="132">
        <f>IF(AT34=1,3-COUNTBLANK(AM34:AM36)+1,"")</f>
      </c>
      <c r="AW34" s="132">
        <f>IF(AM34="",IF(AU34="",AA34,""),"")</f>
      </c>
      <c r="AX34" s="132">
        <f>IF((MAX(AW34:AW36))=AW34,IF(COUNTIF(AW34:AW36,(MAX(AW34:AW36)))&gt;1,"*",1),"")</f>
      </c>
      <c r="AY34" s="132">
        <f>IF(AX34="","",RANK(AB34,AB34:AB36,0))</f>
      </c>
      <c r="AZ34" s="132">
        <f>IF(AX34="","",RANK(AY34,AY34:AY36,1))</f>
      </c>
      <c r="BA34" s="132">
        <f>IF(AZ34=1,RANK(AC34,AC34:AC36,0),"")</f>
      </c>
      <c r="BB34" s="132">
        <f>IF(AZ34=1,RANK(BA34,BA34:BA36,1),"")</f>
      </c>
      <c r="BC34" s="132">
        <f>IF(BB34=1,3-COUNTBLANK(AM34:AM36)+3-COUNTBLANK(AU34:AU36)+1,"")</f>
      </c>
      <c r="BE34" s="132">
        <f>IF(AM34="",IF(AU34="",IF(BC34="",IF(SUM(X34:Z34)=0,"",AA34),""),""),"")</f>
      </c>
      <c r="BF34" s="132">
        <f>IF((MAX(BE34:BE36))=BE34,IF(COUNTIF(BE34:BE36,(MAX(BE34:BE36)))&gt;1,"*",1),"")</f>
      </c>
      <c r="BG34" s="132">
        <f>IF(BF34="","",RANK(AB34,AB34:AB36,0))</f>
      </c>
      <c r="BH34" s="132">
        <f>IF(BF34="","",RANK(BG34,BG34:BG36,1))</f>
      </c>
      <c r="BI34" s="132">
        <f>IF(BH34=1,RANK(AC34,AC34:AC36,0),"")</f>
      </c>
      <c r="BJ34" s="132">
        <f>IF(BH34=1,RANK(BI34,BI34:BI36,1),"")</f>
      </c>
      <c r="BK34" s="132">
        <f>IF(BC34="",IF(BJ34=1,3-COUNTBLANK(AM34:AM36)+3-COUNTBLANK(AU34:AU36)+3-COUNTBLANK(BC34:BC36)+1,""),"")</f>
      </c>
      <c r="BL34" s="232">
        <f>IF(AF34="","",IF(AF34=2,AA34*100+AB34*10+AC34,""))</f>
      </c>
      <c r="BM34" s="232">
        <f>IF(BL34="","",RANK(BL34,$BL$4:$BL$36,0))</f>
      </c>
      <c r="BN34" s="232">
        <f>IF(AF34="","",IF(AF34=3,AA34*100+AB34*10+AC34,""))</f>
      </c>
      <c r="BO34" s="232">
        <f>IF(BN34="","",RANK(BN34,$BN$4:$BN$36,0))</f>
      </c>
      <c r="BP34" s="232">
        <f>IF(AF34="","",IF(AF34&lt;3,"",IF(BO34&lt;3,"",3)))</f>
      </c>
    </row>
    <row r="35" spans="2:68" ht="33" customHeight="1">
      <c r="B35" s="206">
        <v>2</v>
      </c>
      <c r="C35" s="337" t="s">
        <v>102</v>
      </c>
      <c r="D35" s="208">
        <f aca="true" t="shared" si="9" ref="D35:D40">E34+$E$1</f>
        <v>0.4388888888888889</v>
      </c>
      <c r="E35" s="209">
        <f t="shared" si="8"/>
        <v>0.4576388888888889</v>
      </c>
      <c r="F35" s="210" t="str">
        <f>'大会要綱'!J61</f>
        <v>バディSC江東B</v>
      </c>
      <c r="G35" s="238"/>
      <c r="H35" s="211" t="s">
        <v>1</v>
      </c>
      <c r="I35" s="238"/>
      <c r="J35" s="212" t="str">
        <f>'大会要綱'!J62</f>
        <v>Jスターズ</v>
      </c>
      <c r="K35" s="181" t="str">
        <f aca="true" t="shared" si="10" ref="K35:K40">F34</f>
        <v>深川レインボーズA</v>
      </c>
      <c r="L35" s="182" t="str">
        <f aca="true" t="shared" si="11" ref="L35:L40">J34</f>
        <v>FC東陽</v>
      </c>
      <c r="N35" s="396" t="str">
        <f>F23</f>
        <v>FC大島</v>
      </c>
      <c r="O35" s="255">
        <f>IF(T34="","",T34)</f>
      </c>
      <c r="P35" s="4">
        <f>IF(O35="","",IF(O35&gt;Q35,"○",IF(O35=Q35,"△","×")))</f>
      </c>
      <c r="Q35" s="256">
        <f>IF(R34="","",R34)</f>
      </c>
      <c r="R35" s="427"/>
      <c r="S35" s="447"/>
      <c r="T35" s="448"/>
      <c r="U35" s="257">
        <f>IF(G23="","",G23)</f>
      </c>
      <c r="V35" s="4">
        <f>IF(U35="","",IF(U35&gt;W35,"○",IF(U35=W35,"△","×")))</f>
      </c>
      <c r="W35" s="5">
        <f>IF(I23="","",I23)</f>
      </c>
      <c r="X35" s="258">
        <f>IF(P35="","",COUNTIF(O35:W35,"○"))</f>
      </c>
      <c r="Y35" s="250">
        <f>IF(P35="","",COUNTIF(O35:W35,"△"))</f>
      </c>
      <c r="Z35" s="259">
        <f>IF(P35="","",COUNTIF(O35:W35,"×"))</f>
      </c>
      <c r="AA35" s="260">
        <f>IF(X35="","",IF(X35+Y35+Z35&gt;1,X35*3+Y35*1,""))</f>
      </c>
      <c r="AB35" s="259">
        <f>IF(AA35="","",AC35-AD35)</f>
      </c>
      <c r="AC35" s="259">
        <f>IF(AA35="","",IF(X35+Y35+Z35&gt;1,O35+U35,""))</f>
      </c>
      <c r="AD35" s="259">
        <f>IF(AA35="","",IF(X35+Y35+Z35&gt;1,Q35+W35,""))</f>
      </c>
      <c r="AE35" s="252">
        <f>IF(SUM(X35:Z35)=0,"",IF(AM35="",IF(AU35="",IF(BC35="",IF(BK35="",5,BK35),BC35),AU35),AM35))</f>
      </c>
      <c r="AF35" s="253">
        <f>AE35</f>
      </c>
      <c r="AG35" s="226">
        <f>IF(BM35="",IF(BO35=1,"3位①",IF(BO35=2,"3位②","")),IF(BM35=1,"2位①",""))</f>
      </c>
      <c r="AH35" s="132">
        <f>IF((MAX(AA34:AA36))=AA35,IF(COUNTIF(AA34:AA36,(MAX(AA34:AA36)))&gt;1,"*",1),"")</f>
      </c>
      <c r="AI35" s="132">
        <f>IF(AH35="","",RANK(AB35,AB34:AB36,0))</f>
      </c>
      <c r="AJ35" s="132">
        <f>IF(AI35="","",RANK(AI35,AI34:AI36,1))</f>
      </c>
      <c r="AK35" s="132">
        <f>IF(AJ35=1,RANK(AC35,AC34:AC36,0),"")</f>
      </c>
      <c r="AL35" s="132">
        <f>IF(AK35="","",RANK(AK35,AK34:AK36,1))</f>
      </c>
      <c r="AM35" s="132">
        <f>IF(AL35=1,1,"")</f>
      </c>
      <c r="AO35" s="132">
        <f>IF(AM35=1,"",AA35)</f>
      </c>
      <c r="AP35" s="132">
        <f>IF((MAX(AO34:AO36))=AO35,IF(COUNTIF(AO34:AO36,(MAX(AO34:AO36)))&gt;1,"*",1),"")</f>
      </c>
      <c r="AQ35" s="132">
        <f>IF(AP35="","",RANK(AB35,AB34:AB36,0))</f>
      </c>
      <c r="AR35" s="132">
        <f>IF(AP35="","",RANK(AQ35,AQ34:AQ36,1))</f>
      </c>
      <c r="AS35" s="132">
        <f>IF(AR35=1,RANK(AC35,AC34:AC36,0),"")</f>
      </c>
      <c r="AT35" s="132">
        <f>IF(AR35=1,RANK(AS35,AS34:AS36,1),"")</f>
      </c>
      <c r="AU35" s="132">
        <f>IF(AT35=1,3-COUNTBLANK(AM34:AM36)+1,"")</f>
      </c>
      <c r="AW35" s="132">
        <f>IF(AM35="",IF(AU35="",AA35,""),"")</f>
      </c>
      <c r="AX35" s="132">
        <f>IF((MAX(AW34:AW36))=AW35,IF(COUNTIF(AW34:AW36,(MAX(AW34:AW36)))&gt;1,"*",1),"")</f>
      </c>
      <c r="AY35" s="132">
        <f>IF(AX35="","",RANK(AB35,AB34:AB36,0))</f>
      </c>
      <c r="AZ35" s="132">
        <f>IF(AX35="","",RANK(AY35,AY34:AY36,1))</f>
      </c>
      <c r="BA35" s="132">
        <f>IF(AZ35=1,RANK(AC35,AC34:AC36,0),"")</f>
      </c>
      <c r="BB35" s="132">
        <f>IF(AZ35=1,RANK(BA35,BA35:BA37,1),"")</f>
      </c>
      <c r="BC35" s="132">
        <f>IF(BB35=1,3-COUNTBLANK(AM34:AM36)+3-COUNTBLANK(AU34:AU36)+1,"")</f>
      </c>
      <c r="BE35" s="132">
        <f>IF(AM35="",IF(AU35="",IF(BC35="",IF(SUM(X34:Z34)=0,"",AA35),""),""),"")</f>
      </c>
      <c r="BF35" s="132">
        <f>IF((MAX(BE34:BE36))=BE35,IF(COUNTIF(BE34:BE36,(MAX(BE34:BE36)))&gt;1,"*",1),"")</f>
      </c>
      <c r="BG35" s="132">
        <f>IF(BF35="","",RANK(AB35,AB34:AB36,0))</f>
      </c>
      <c r="BH35" s="132">
        <f>IF(BF35="","",RANK(BG35,BG34:BG36,1))</f>
      </c>
      <c r="BI35" s="132">
        <f>IF(BH35=1,RANK(AC35,AC34:AC36,0),"")</f>
      </c>
      <c r="BJ35" s="132">
        <f>IF(BH35=1,RANK(BI35,BI34:BI36,1),"")</f>
      </c>
      <c r="BK35" s="132">
        <f>IF(BC35="",IF(BJ35=1,3-COUNTBLANK(AM34:AM36)+3-COUNTBLANK(AU34:AU36)+3-COUNTBLANK(BC34:BC36)+1,""),"")</f>
      </c>
      <c r="BL35" s="232">
        <f>IF(AF35="","",IF(AF35=2,AA35*100+AB35*10+AC35,""))</f>
      </c>
      <c r="BM35" s="232">
        <f>IF(BL35="","",RANK(BL35,$BL$4:$BL$36,0))</f>
      </c>
      <c r="BN35" s="232">
        <f>IF(AF35="","",IF(AF35=3,AA35*100+AB35*10+AC35,""))</f>
      </c>
      <c r="BO35" s="232">
        <f>IF(BN35="","",RANK(BN35,$BN$4:$BN$36,0))</f>
      </c>
      <c r="BP35" s="232">
        <f>IF(AF35="","",IF(AF35&lt;3,"",IF(BO35&lt;3,"",3)))</f>
      </c>
    </row>
    <row r="36" spans="2:68" ht="33" customHeight="1" thickBot="1">
      <c r="B36" s="217">
        <v>3</v>
      </c>
      <c r="C36" s="338" t="s">
        <v>101</v>
      </c>
      <c r="D36" s="218">
        <f t="shared" si="9"/>
        <v>0.4611111111111111</v>
      </c>
      <c r="E36" s="219">
        <f t="shared" si="8"/>
        <v>0.47986111111111107</v>
      </c>
      <c r="F36" s="220" t="str">
        <f>'大会要綱'!J58</f>
        <v>FC東陽</v>
      </c>
      <c r="G36" s="239"/>
      <c r="H36" s="221" t="s">
        <v>1</v>
      </c>
      <c r="I36" s="239"/>
      <c r="J36" s="222" t="str">
        <f>'大会要綱'!J59</f>
        <v>スターキッカーズB</v>
      </c>
      <c r="K36" s="183" t="str">
        <f t="shared" si="10"/>
        <v>バディSC江東B</v>
      </c>
      <c r="L36" s="184" t="str">
        <f t="shared" si="11"/>
        <v>Jスターズ</v>
      </c>
      <c r="N36" s="397" t="str">
        <f>F39</f>
        <v>江東フレンドリーB</v>
      </c>
      <c r="O36" s="262">
        <f>IF(W34="","",W34)</f>
      </c>
      <c r="P36" s="6">
        <f>IF(O36="","",IF(O36&gt;Q36,"○",IF(O36=Q36,"△","×")))</f>
      </c>
      <c r="Q36" s="263">
        <f>IF(U34="","",U34)</f>
      </c>
      <c r="R36" s="264">
        <f>IF(W35="","",W35)</f>
      </c>
      <c r="S36" s="6">
        <f>IF(R36="","",IF(R36&gt;T36,"○",IF(R36=T36,"△","×")))</f>
      </c>
      <c r="T36" s="263">
        <f>IF(U35="","",U35)</f>
      </c>
      <c r="U36" s="430"/>
      <c r="V36" s="449"/>
      <c r="W36" s="450"/>
      <c r="X36" s="265">
        <f>IF(S36="","",COUNTIF(O36:W36,"○"))</f>
      </c>
      <c r="Y36" s="266">
        <f>IF(S36="","",COUNTIF(O36:W36,"△"))</f>
      </c>
      <c r="Z36" s="266">
        <f>IF(S36="","",COUNTIF(O36:W36,"×"))</f>
      </c>
      <c r="AA36" s="267">
        <f>IF(X36="","",IF(X36+Y36+Z36&gt;1,X36*3+Y36*1,""))</f>
      </c>
      <c r="AB36" s="266">
        <f>IF(AA36="","",AC36-AD36)</f>
      </c>
      <c r="AC36" s="266">
        <f>IF(AA36="","",IF(X36+Y36+Z36&gt;1,O36+R36,""))</f>
      </c>
      <c r="AD36" s="266">
        <f>IF(AA36="","",IF(X36+Y36+Z36&gt;1,Q36+T36,""))</f>
      </c>
      <c r="AE36" s="273">
        <f>IF(SUM(X36:Z36)=0,"",IF(AM36="",IF(AU36="",IF(BC36="",IF(BK36="",5,BK36),BC36),AU36),AM36))</f>
      </c>
      <c r="AF36" s="268">
        <f>AE36</f>
      </c>
      <c r="AG36" s="226">
        <f>IF(BM36="",IF(BO36=1,"3位①",IF(BO36=2,"3位②","")),IF(BM36=1,"2位①",""))</f>
      </c>
      <c r="AH36" s="132">
        <f>IF((MAX(AA34:AA36))=AA36,IF(COUNTIF(AA34:AA36,(MAX(AA34:AA36)))&gt;1,"*",1),"")</f>
      </c>
      <c r="AI36" s="132">
        <f>IF(AH36="","",RANK(AB36,AB34:AB36,0))</f>
      </c>
      <c r="AJ36" s="132">
        <f>IF(AI36="","",RANK(AI36,AI34:AI36,1))</f>
      </c>
      <c r="AK36" s="132">
        <f>IF(AJ36=1,RANK(AC36,AC34:AC36,0),"")</f>
      </c>
      <c r="AL36" s="132">
        <f>IF(AK36="","",RANK(AK36,AK34:AK36,1))</f>
      </c>
      <c r="AM36" s="132">
        <f>IF(AL36=1,1,"")</f>
      </c>
      <c r="AO36" s="132">
        <f>IF(AM36=1,"",AA36)</f>
      </c>
      <c r="AP36" s="132">
        <f>IF((MAX(AO34:AO36))=AO36,IF(COUNTIF(AO34:AO36,(MAX(AO34:AO36)))&gt;1,"*",1),"")</f>
      </c>
      <c r="AQ36" s="132">
        <f>IF(AP36="","",RANK(AB36,AB34:AB36,0))</f>
      </c>
      <c r="AR36" s="132">
        <f>IF(AP36="","",RANK(AQ36,AQ34:AQ36,1))</f>
      </c>
      <c r="AS36" s="132">
        <f>IF(AR36=1,RANK(AC36,AC34:AC36,0),"")</f>
      </c>
      <c r="AT36" s="132">
        <f>IF(AR36=1,RANK(AS36,AS34:AS36,1),"")</f>
      </c>
      <c r="AU36" s="132">
        <f>IF(AT36=1,3-COUNTBLANK(AM34:AM36)+1,"")</f>
      </c>
      <c r="AW36" s="132">
        <f>IF(AM36="",IF(AU36="",AA36,""),"")</f>
      </c>
      <c r="AX36" s="132">
        <f>IF((MAX(AW34:AW36))=AW36,IF(COUNTIF(AW34:AW36,(MAX(AW34:AW36)))&gt;1,"*",1),"")</f>
      </c>
      <c r="AY36" s="132">
        <f>IF(AX36="","",RANK(AB36,AB34:AB36,0))</f>
      </c>
      <c r="AZ36" s="132">
        <f>IF(AX36="","",RANK(AY36,AY34:AY36,1))</f>
      </c>
      <c r="BA36" s="132">
        <f>IF(AZ36=1,RANK(AC36,AC34:AC36,0),"")</f>
      </c>
      <c r="BB36" s="132">
        <f>IF(AZ36=1,RANK(BA36,BA36:BA38,1),"")</f>
      </c>
      <c r="BC36" s="132">
        <f>IF(BB36=1,3-COUNTBLANK(AM34:AM36)+3-COUNTBLANK(AU34:AU36)+1,"")</f>
      </c>
      <c r="BE36" s="132">
        <f>IF(AM36="",IF(AU36="",IF(BC36="",IF(SUM(X34:Z34)=0,"",AA36),""),""),"")</f>
      </c>
      <c r="BF36" s="132">
        <f>IF((MAX(BE34:BE36))=BE36,IF(COUNTIF(BE34:BE36,(MAX(BE34:BE36)))&gt;1,"*",1),"")</f>
      </c>
      <c r="BG36" s="132">
        <f>IF(BF36="","",RANK(AB36,AB34:AB36,0))</f>
      </c>
      <c r="BH36" s="132">
        <f>IF(BF36="","",RANK(BG36,BG34:BG36,1))</f>
      </c>
      <c r="BI36" s="132">
        <f>IF(BH36=1,RANK(AC36,AC34:AC36,0),"")</f>
      </c>
      <c r="BJ36" s="132">
        <f>IF(BH36=1,RANK(BI36,BI34:BI36,1),"")</f>
      </c>
      <c r="BK36" s="132">
        <f>IF(BC36="",IF(BJ36=1,3-COUNTBLANK(AM34:AM36)+3-COUNTBLANK(AU34:AU36)+3-COUNTBLANK(BC34:BC36)+1,""),"")</f>
      </c>
      <c r="BL36" s="232">
        <f>IF(AF36="","",IF(AF36=2,AA36*100+AB36*10+AC36,""))</f>
      </c>
      <c r="BM36" s="232">
        <f>IF(BL36="","",RANK(BL36,$BL$4:$BL$36,0))</f>
      </c>
      <c r="BN36" s="232">
        <f>IF(AF36="","",IF(AF36=3,AA36*100+AB36*10+AC36,""))</f>
      </c>
      <c r="BO36" s="232">
        <f>IF(BN36="","",RANK(BN36,$BN$4:$BN$36,0))</f>
      </c>
      <c r="BP36" s="232">
        <f>IF(AF36="","",IF(AF36&lt;3,"",IF(BO36&lt;3,"",3)))</f>
      </c>
    </row>
    <row r="37" spans="2:64" ht="33" customHeight="1" hidden="1" thickTop="1">
      <c r="B37" s="325">
        <v>4</v>
      </c>
      <c r="C37" s="326" t="s">
        <v>102</v>
      </c>
      <c r="D37" s="327">
        <f t="shared" si="9"/>
        <v>0.4833333333333333</v>
      </c>
      <c r="E37" s="328">
        <f t="shared" si="8"/>
        <v>0.5020833333333333</v>
      </c>
      <c r="F37" s="329" t="str">
        <f>'大会要綱'!J62</f>
        <v>Jスターズ</v>
      </c>
      <c r="G37" s="330"/>
      <c r="H37" s="331" t="s">
        <v>1</v>
      </c>
      <c r="I37" s="330"/>
      <c r="J37" s="332" t="str">
        <f>'大会要綱'!J63</f>
        <v>ベイエリアFC</v>
      </c>
      <c r="K37" s="333" t="str">
        <f t="shared" si="10"/>
        <v>FC東陽</v>
      </c>
      <c r="L37" s="334" t="str">
        <f t="shared" si="11"/>
        <v>スターキッカーズB</v>
      </c>
      <c r="AG37" s="185"/>
      <c r="BL37" s="231"/>
    </row>
    <row r="38" spans="2:64" ht="33" customHeight="1" hidden="1">
      <c r="B38" s="298">
        <v>5</v>
      </c>
      <c r="C38" s="299" t="s">
        <v>101</v>
      </c>
      <c r="D38" s="300">
        <f t="shared" si="9"/>
        <v>0.5055555555555555</v>
      </c>
      <c r="E38" s="301">
        <f t="shared" si="8"/>
        <v>0.5243055555555556</v>
      </c>
      <c r="F38" s="302" t="str">
        <f>'大会要綱'!J59</f>
        <v>スターキッカーズB</v>
      </c>
      <c r="G38" s="303"/>
      <c r="H38" s="304" t="s">
        <v>1</v>
      </c>
      <c r="I38" s="303"/>
      <c r="J38" s="305" t="str">
        <f>'大会要綱'!J57</f>
        <v>深川レインボーズA</v>
      </c>
      <c r="K38" s="306" t="str">
        <f t="shared" si="10"/>
        <v>Jスターズ</v>
      </c>
      <c r="L38" s="307" t="str">
        <f t="shared" si="11"/>
        <v>ベイエリアFC</v>
      </c>
      <c r="AG38" s="185"/>
      <c r="BL38" s="231"/>
    </row>
    <row r="39" spans="2:64" ht="33" customHeight="1" hidden="1">
      <c r="B39" s="308">
        <v>6</v>
      </c>
      <c r="C39" s="309" t="s">
        <v>96</v>
      </c>
      <c r="D39" s="310">
        <f t="shared" si="9"/>
        <v>0.5277777777777778</v>
      </c>
      <c r="E39" s="311">
        <f t="shared" si="8"/>
        <v>0.5465277777777778</v>
      </c>
      <c r="F39" s="312" t="str">
        <f>'大会要綱'!L59</f>
        <v>江東フレンドリーB</v>
      </c>
      <c r="G39" s="313"/>
      <c r="H39" s="304" t="s">
        <v>1</v>
      </c>
      <c r="I39" s="313"/>
      <c r="J39" s="314" t="str">
        <f>'大会要綱'!L57</f>
        <v>砂町SC</v>
      </c>
      <c r="K39" s="306" t="str">
        <f t="shared" si="10"/>
        <v>スターキッカーズB</v>
      </c>
      <c r="L39" s="307" t="str">
        <f t="shared" si="11"/>
        <v>深川レインボーズA</v>
      </c>
      <c r="AG39" s="227"/>
      <c r="BL39" s="231"/>
    </row>
    <row r="40" spans="2:64" ht="33" customHeight="1" hidden="1" thickBot="1">
      <c r="B40" s="315">
        <v>7</v>
      </c>
      <c r="C40" s="316" t="s">
        <v>102</v>
      </c>
      <c r="D40" s="317">
        <f t="shared" si="9"/>
        <v>0.55</v>
      </c>
      <c r="E40" s="318">
        <f t="shared" si="8"/>
        <v>0.5687500000000001</v>
      </c>
      <c r="F40" s="319" t="str">
        <f>'大会要綱'!J63</f>
        <v>ベイエリアFC</v>
      </c>
      <c r="G40" s="320"/>
      <c r="H40" s="321" t="s">
        <v>1</v>
      </c>
      <c r="I40" s="320"/>
      <c r="J40" s="322" t="str">
        <f>'大会要綱'!J61</f>
        <v>バディSC江東B</v>
      </c>
      <c r="K40" s="323" t="str">
        <f t="shared" si="10"/>
        <v>江東フレンドリーB</v>
      </c>
      <c r="L40" s="324" t="str">
        <f t="shared" si="11"/>
        <v>砂町SC</v>
      </c>
      <c r="AG40" s="227"/>
      <c r="BL40" s="231"/>
    </row>
    <row r="41" spans="33:64" ht="33" customHeight="1" thickTop="1">
      <c r="AG41" s="227"/>
      <c r="BL41" s="231"/>
    </row>
    <row r="42" spans="14:64" ht="33" customHeight="1">
      <c r="N42" s="269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BL42" s="231"/>
    </row>
    <row r="43" spans="14:64" ht="33" customHeight="1">
      <c r="N43" s="269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BL43" s="231"/>
    </row>
    <row r="44" spans="14:64" ht="33" customHeight="1">
      <c r="N44" s="269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BL44" s="231"/>
    </row>
    <row r="45" spans="14:64" ht="33" customHeight="1">
      <c r="N45" s="269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BL45" s="231"/>
    </row>
    <row r="46" spans="14:64" ht="33" customHeight="1">
      <c r="N46" s="269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BL46" s="231"/>
    </row>
    <row r="47" spans="14:64" ht="33" customHeight="1">
      <c r="N47" s="269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BL47" s="231"/>
    </row>
    <row r="48" spans="14:64" ht="33" customHeight="1">
      <c r="N48" s="269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BL48" s="231"/>
    </row>
    <row r="49" spans="14:64" ht="33" customHeight="1">
      <c r="N49" s="269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BL49" s="231"/>
    </row>
    <row r="50" spans="14:64" ht="33" customHeight="1">
      <c r="N50" s="269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BL50" s="231"/>
    </row>
    <row r="51" spans="14:64" ht="33" customHeight="1">
      <c r="N51" s="269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BL51" s="231"/>
    </row>
    <row r="52" spans="14:64" ht="33" customHeight="1">
      <c r="N52" s="269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BL52" s="231"/>
    </row>
    <row r="53" spans="14:64" ht="33" customHeight="1">
      <c r="N53" s="269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BL53" s="231"/>
    </row>
    <row r="54" spans="14:64" ht="33" customHeight="1">
      <c r="N54" s="269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BL54" s="231"/>
    </row>
    <row r="55" spans="14:64" ht="33" customHeight="1">
      <c r="N55" s="269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BL55" s="231"/>
    </row>
    <row r="56" spans="14:64" ht="33" customHeight="1">
      <c r="N56" s="269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BL56" s="231"/>
    </row>
    <row r="57" spans="14:64" ht="33" customHeight="1">
      <c r="N57" s="269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BL57" s="231"/>
    </row>
    <row r="58" spans="14:64" ht="33" customHeight="1">
      <c r="N58" s="269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BL58" s="231"/>
    </row>
    <row r="59" spans="14:64" ht="33" customHeight="1">
      <c r="N59" s="269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BL59" s="231"/>
    </row>
    <row r="60" spans="14:64" ht="33" customHeight="1">
      <c r="N60" s="269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BL60" s="231"/>
    </row>
    <row r="61" spans="14:64" ht="33" customHeight="1">
      <c r="N61" s="269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BL61" s="231"/>
    </row>
    <row r="62" spans="14:64" ht="33" customHeight="1">
      <c r="N62" s="269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BL62" s="231"/>
    </row>
    <row r="63" spans="14:64" ht="33" customHeight="1">
      <c r="N63" s="269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BL63" s="231"/>
    </row>
    <row r="64" spans="14:64" ht="33" customHeight="1">
      <c r="N64" s="269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BL64" s="231"/>
    </row>
    <row r="65" spans="14:64" ht="33" customHeight="1">
      <c r="N65" s="269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BL65" s="231"/>
    </row>
    <row r="66" spans="14:64" ht="33" customHeight="1">
      <c r="N66" s="269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BL66" s="231"/>
    </row>
    <row r="67" spans="14:64" ht="33" customHeight="1">
      <c r="N67" s="269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BL67" s="231"/>
    </row>
    <row r="68" spans="14:64" ht="33" customHeight="1">
      <c r="N68" s="269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BL68" s="231"/>
    </row>
    <row r="69" spans="14:64" ht="33" customHeight="1">
      <c r="N69" s="269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BL69" s="231"/>
    </row>
    <row r="70" spans="14:64" ht="33" customHeight="1">
      <c r="N70" s="269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BL70" s="231"/>
    </row>
    <row r="71" spans="14:64" ht="33" customHeight="1">
      <c r="N71" s="269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BL71" s="231"/>
    </row>
    <row r="72" spans="14:64" ht="33" customHeight="1">
      <c r="N72" s="269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BL72" s="231"/>
    </row>
    <row r="73" spans="14:64" ht="33" customHeight="1">
      <c r="N73" s="269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BL73" s="231"/>
    </row>
    <row r="74" spans="14:64" ht="33" customHeight="1">
      <c r="N74" s="269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BL74" s="231"/>
    </row>
    <row r="75" spans="14:64" ht="33" customHeight="1">
      <c r="N75" s="269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BL75" s="231"/>
    </row>
    <row r="76" spans="14:64" ht="33" customHeight="1">
      <c r="N76" s="269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BL76" s="231"/>
    </row>
    <row r="77" spans="14:64" ht="33" customHeight="1">
      <c r="N77" s="269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BL77" s="231"/>
    </row>
    <row r="78" spans="14:64" ht="33" customHeight="1">
      <c r="N78" s="269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BL78" s="231"/>
    </row>
    <row r="79" spans="14:64" ht="33" customHeight="1">
      <c r="N79" s="269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BL79" s="231"/>
    </row>
    <row r="80" spans="14:64" ht="33" customHeight="1">
      <c r="N80" s="269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BL80" s="231"/>
    </row>
    <row r="81" spans="14:64" ht="33" customHeight="1">
      <c r="N81" s="269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BL81" s="231"/>
    </row>
    <row r="82" spans="14:64" ht="33" customHeight="1">
      <c r="N82" s="269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BL82" s="231"/>
    </row>
    <row r="83" spans="14:64" ht="33" customHeight="1">
      <c r="N83" s="269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BL83" s="231"/>
    </row>
    <row r="84" spans="14:64" ht="33" customHeight="1">
      <c r="N84" s="269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BL84" s="231"/>
    </row>
    <row r="85" spans="14:64" ht="33" customHeight="1">
      <c r="N85" s="269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BL85" s="231"/>
    </row>
    <row r="86" spans="14:64" ht="33" customHeight="1">
      <c r="N86" s="269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BL86" s="231"/>
    </row>
    <row r="87" spans="14:64" ht="33" customHeight="1">
      <c r="N87" s="269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BL87" s="231"/>
    </row>
    <row r="88" spans="14:64" ht="33" customHeight="1">
      <c r="N88" s="269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BL88" s="231"/>
    </row>
    <row r="89" spans="14:64" ht="33" customHeight="1">
      <c r="N89" s="269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BL89" s="231"/>
    </row>
    <row r="90" ht="33" customHeight="1">
      <c r="BL90" s="231"/>
    </row>
    <row r="91" ht="33" customHeight="1">
      <c r="BL91" s="231"/>
    </row>
    <row r="92" ht="33" customHeight="1">
      <c r="BL92" s="231"/>
    </row>
    <row r="93" ht="33" customHeight="1">
      <c r="BL93" s="231"/>
    </row>
    <row r="94" ht="33" customHeight="1">
      <c r="BL94" s="231"/>
    </row>
  </sheetData>
  <sheetProtection/>
  <mergeCells count="42">
    <mergeCell ref="U8:W8"/>
    <mergeCell ref="O4:Q4"/>
    <mergeCell ref="R5:T5"/>
    <mergeCell ref="U6:W6"/>
    <mergeCell ref="O3:Q3"/>
    <mergeCell ref="R3:T3"/>
    <mergeCell ref="U3:W3"/>
    <mergeCell ref="O8:Q8"/>
    <mergeCell ref="R8:T8"/>
    <mergeCell ref="O9:Q9"/>
    <mergeCell ref="R10:T10"/>
    <mergeCell ref="U11:W11"/>
    <mergeCell ref="R13:T13"/>
    <mergeCell ref="O13:Q13"/>
    <mergeCell ref="U16:W16"/>
    <mergeCell ref="O14:Q14"/>
    <mergeCell ref="R15:T15"/>
    <mergeCell ref="U13:W13"/>
    <mergeCell ref="U18:W18"/>
    <mergeCell ref="O33:Q33"/>
    <mergeCell ref="O29:Q29"/>
    <mergeCell ref="O18:Q18"/>
    <mergeCell ref="U21:W21"/>
    <mergeCell ref="O19:Q19"/>
    <mergeCell ref="R18:T18"/>
    <mergeCell ref="U26:W26"/>
    <mergeCell ref="R28:T28"/>
    <mergeCell ref="O24:Q24"/>
    <mergeCell ref="O34:Q34"/>
    <mergeCell ref="O28:Q28"/>
    <mergeCell ref="U23:W23"/>
    <mergeCell ref="R35:T35"/>
    <mergeCell ref="U36:W36"/>
    <mergeCell ref="O23:Q23"/>
    <mergeCell ref="R23:T23"/>
    <mergeCell ref="R20:T20"/>
    <mergeCell ref="U31:W31"/>
    <mergeCell ref="R33:T33"/>
    <mergeCell ref="U33:W33"/>
    <mergeCell ref="R30:T30"/>
    <mergeCell ref="U28:W28"/>
    <mergeCell ref="R25:T25"/>
  </mergeCells>
  <conditionalFormatting sqref="S90:T65536 P90:Q65536 V90:W65536 BL12:BL13 BL22:BL23 BL27:BL28 U42:U65536 R42:R65536 N42:O65536 BL33 X42:AE65536 BL17:BL18 BL37:BL65536 AF33:AG33">
    <cfRule type="cellIs" priority="427" dxfId="312" operator="equal" stopIfTrue="1">
      <formula>"○"</formula>
    </cfRule>
    <cfRule type="cellIs" priority="428" dxfId="0" operator="equal" stopIfTrue="1">
      <formula>"△"</formula>
    </cfRule>
    <cfRule type="cellIs" priority="429" dxfId="313" operator="equal" stopIfTrue="1">
      <formula>"×"</formula>
    </cfRule>
  </conditionalFormatting>
  <conditionalFormatting sqref="X13:AD13 N15:Q15 Z14:AD16 N16:T16 X16 N13:N14 R14:X14 U15:X15">
    <cfRule type="cellIs" priority="403" dxfId="312" operator="equal" stopIfTrue="1">
      <formula>"○"</formula>
    </cfRule>
    <cfRule type="cellIs" priority="404" dxfId="0" operator="equal" stopIfTrue="1">
      <formula>"△"</formula>
    </cfRule>
    <cfRule type="cellIs" priority="405" dxfId="313" operator="equal" stopIfTrue="1">
      <formula>"×"</formula>
    </cfRule>
  </conditionalFormatting>
  <conditionalFormatting sqref="X18:AD18 N18 N19:X21 Z19:AD21">
    <cfRule type="cellIs" priority="400" dxfId="312" operator="equal" stopIfTrue="1">
      <formula>"○"</formula>
    </cfRule>
    <cfRule type="cellIs" priority="401" dxfId="0" operator="equal" stopIfTrue="1">
      <formula>"△"</formula>
    </cfRule>
    <cfRule type="cellIs" priority="402" dxfId="313" operator="equal" stopIfTrue="1">
      <formula>"×"</formula>
    </cfRule>
  </conditionalFormatting>
  <conditionalFormatting sqref="R13 U13 O13">
    <cfRule type="cellIs" priority="388" dxfId="312" operator="equal" stopIfTrue="1">
      <formula>"○"</formula>
    </cfRule>
    <cfRule type="cellIs" priority="389" dxfId="0" operator="equal" stopIfTrue="1">
      <formula>"△"</formula>
    </cfRule>
    <cfRule type="cellIs" priority="390" dxfId="313" operator="equal" stopIfTrue="1">
      <formula>"×"</formula>
    </cfRule>
  </conditionalFormatting>
  <conditionalFormatting sqref="R18 U18 O18">
    <cfRule type="cellIs" priority="385" dxfId="312" operator="equal" stopIfTrue="1">
      <formula>"○"</formula>
    </cfRule>
    <cfRule type="cellIs" priority="386" dxfId="0" operator="equal" stopIfTrue="1">
      <formula>"△"</formula>
    </cfRule>
    <cfRule type="cellIs" priority="387" dxfId="313" operator="equal" stopIfTrue="1">
      <formula>"×"</formula>
    </cfRule>
  </conditionalFormatting>
  <conditionalFormatting sqref="BL3:BL11">
    <cfRule type="cellIs" priority="379" dxfId="312" operator="equal" stopIfTrue="1">
      <formula>"○"</formula>
    </cfRule>
    <cfRule type="cellIs" priority="380" dxfId="0" operator="equal" stopIfTrue="1">
      <formula>"△"</formula>
    </cfRule>
    <cfRule type="cellIs" priority="381" dxfId="313" operator="equal" stopIfTrue="1">
      <formula>"×"</formula>
    </cfRule>
  </conditionalFormatting>
  <conditionalFormatting sqref="X3:AD3 N5:Q5 Z4:AD6 N6:T6 X6 N3:N4 R4:X4 U5:X5">
    <cfRule type="cellIs" priority="376" dxfId="312" operator="equal" stopIfTrue="1">
      <formula>"○"</formula>
    </cfRule>
    <cfRule type="cellIs" priority="377" dxfId="0" operator="equal" stopIfTrue="1">
      <formula>"△"</formula>
    </cfRule>
    <cfRule type="cellIs" priority="378" dxfId="313" operator="equal" stopIfTrue="1">
      <formula>"×"</formula>
    </cfRule>
  </conditionalFormatting>
  <conditionalFormatting sqref="N8 X8:AD8 N9:AD10 N11:X11 Z11:AD11">
    <cfRule type="cellIs" priority="373" dxfId="312" operator="equal" stopIfTrue="1">
      <formula>"○"</formula>
    </cfRule>
    <cfRule type="cellIs" priority="374" dxfId="0" operator="equal" stopIfTrue="1">
      <formula>"△"</formula>
    </cfRule>
    <cfRule type="cellIs" priority="375" dxfId="313" operator="equal" stopIfTrue="1">
      <formula>"×"</formula>
    </cfRule>
  </conditionalFormatting>
  <conditionalFormatting sqref="R3 U3 O3">
    <cfRule type="cellIs" priority="370" dxfId="312" operator="equal" stopIfTrue="1">
      <formula>"○"</formula>
    </cfRule>
    <cfRule type="cellIs" priority="371" dxfId="0" operator="equal" stopIfTrue="1">
      <formula>"△"</formula>
    </cfRule>
    <cfRule type="cellIs" priority="372" dxfId="313" operator="equal" stopIfTrue="1">
      <formula>"×"</formula>
    </cfRule>
  </conditionalFormatting>
  <conditionalFormatting sqref="R8 U8 O8">
    <cfRule type="cellIs" priority="367" dxfId="312" operator="equal" stopIfTrue="1">
      <formula>"○"</formula>
    </cfRule>
    <cfRule type="cellIs" priority="368" dxfId="0" operator="equal" stopIfTrue="1">
      <formula>"△"</formula>
    </cfRule>
    <cfRule type="cellIs" priority="369" dxfId="313" operator="equal" stopIfTrue="1">
      <formula>"×"</formula>
    </cfRule>
  </conditionalFormatting>
  <conditionalFormatting sqref="X23:AD23 N25:Q25 Z24:AD26 N26:T26 X26 N23:N24 R24:X24 U25:X25">
    <cfRule type="cellIs" priority="361" dxfId="312" operator="equal" stopIfTrue="1">
      <formula>"○"</formula>
    </cfRule>
    <cfRule type="cellIs" priority="362" dxfId="0" operator="equal" stopIfTrue="1">
      <formula>"△"</formula>
    </cfRule>
    <cfRule type="cellIs" priority="363" dxfId="313" operator="equal" stopIfTrue="1">
      <formula>"×"</formula>
    </cfRule>
  </conditionalFormatting>
  <conditionalFormatting sqref="X28:AD28 N28 N29:X31 Z29:AD31">
    <cfRule type="cellIs" priority="358" dxfId="312" operator="equal" stopIfTrue="1">
      <formula>"○"</formula>
    </cfRule>
    <cfRule type="cellIs" priority="359" dxfId="0" operator="equal" stopIfTrue="1">
      <formula>"△"</formula>
    </cfRule>
    <cfRule type="cellIs" priority="360" dxfId="313" operator="equal" stopIfTrue="1">
      <formula>"×"</formula>
    </cfRule>
  </conditionalFormatting>
  <conditionalFormatting sqref="R23 U23 O23">
    <cfRule type="cellIs" priority="355" dxfId="312" operator="equal" stopIfTrue="1">
      <formula>"○"</formula>
    </cfRule>
    <cfRule type="cellIs" priority="356" dxfId="0" operator="equal" stopIfTrue="1">
      <formula>"△"</formula>
    </cfRule>
    <cfRule type="cellIs" priority="357" dxfId="313" operator="equal" stopIfTrue="1">
      <formula>"×"</formula>
    </cfRule>
  </conditionalFormatting>
  <conditionalFormatting sqref="R28 U28 O28">
    <cfRule type="cellIs" priority="352" dxfId="312" operator="equal" stopIfTrue="1">
      <formula>"○"</formula>
    </cfRule>
    <cfRule type="cellIs" priority="353" dxfId="0" operator="equal" stopIfTrue="1">
      <formula>"△"</formula>
    </cfRule>
    <cfRule type="cellIs" priority="354" dxfId="313" operator="equal" stopIfTrue="1">
      <formula>"×"</formula>
    </cfRule>
  </conditionalFormatting>
  <conditionalFormatting sqref="X33:AE33 N36:T36 Z34:AD36 N33:N34 R34:X34 N35:Q35 U35:X35 X36">
    <cfRule type="cellIs" priority="346" dxfId="312" operator="equal" stopIfTrue="1">
      <formula>"○"</formula>
    </cfRule>
    <cfRule type="cellIs" priority="347" dxfId="0" operator="equal" stopIfTrue="1">
      <formula>"△"</formula>
    </cfRule>
    <cfRule type="cellIs" priority="348" dxfId="313" operator="equal" stopIfTrue="1">
      <formula>"×"</formula>
    </cfRule>
  </conditionalFormatting>
  <conditionalFormatting sqref="R33 U33 O33">
    <cfRule type="cellIs" priority="340" dxfId="312" operator="equal" stopIfTrue="1">
      <formula>"○"</formula>
    </cfRule>
    <cfRule type="cellIs" priority="341" dxfId="0" operator="equal" stopIfTrue="1">
      <formula>"△"</formula>
    </cfRule>
    <cfRule type="cellIs" priority="342" dxfId="313" operator="equal" stopIfTrue="1">
      <formula>"×"</formula>
    </cfRule>
  </conditionalFormatting>
  <conditionalFormatting sqref="R15:T15">
    <cfRule type="cellIs" priority="256" dxfId="312" operator="equal" stopIfTrue="1">
      <formula>"○"</formula>
    </cfRule>
    <cfRule type="cellIs" priority="257" dxfId="0" operator="equal" stopIfTrue="1">
      <formula>"△"</formula>
    </cfRule>
    <cfRule type="cellIs" priority="258" dxfId="313" operator="equal" stopIfTrue="1">
      <formula>"×"</formula>
    </cfRule>
  </conditionalFormatting>
  <conditionalFormatting sqref="Y4:Y6">
    <cfRule type="cellIs" priority="322" dxfId="312" operator="equal" stopIfTrue="1">
      <formula>"○"</formula>
    </cfRule>
    <cfRule type="cellIs" priority="323" dxfId="0" operator="equal" stopIfTrue="1">
      <formula>"△"</formula>
    </cfRule>
    <cfRule type="cellIs" priority="324" dxfId="313" operator="equal" stopIfTrue="1">
      <formula>"×"</formula>
    </cfRule>
  </conditionalFormatting>
  <conditionalFormatting sqref="Y14:Y15">
    <cfRule type="cellIs" priority="319" dxfId="312" operator="equal" stopIfTrue="1">
      <formula>"○"</formula>
    </cfRule>
    <cfRule type="cellIs" priority="320" dxfId="0" operator="equal" stopIfTrue="1">
      <formula>"△"</formula>
    </cfRule>
    <cfRule type="cellIs" priority="321" dxfId="313" operator="equal" stopIfTrue="1">
      <formula>"×"</formula>
    </cfRule>
  </conditionalFormatting>
  <conditionalFormatting sqref="Y19:Y20">
    <cfRule type="cellIs" priority="316" dxfId="312" operator="equal" stopIfTrue="1">
      <formula>"○"</formula>
    </cfRule>
    <cfRule type="cellIs" priority="317" dxfId="0" operator="equal" stopIfTrue="1">
      <formula>"△"</formula>
    </cfRule>
    <cfRule type="cellIs" priority="318" dxfId="313" operator="equal" stopIfTrue="1">
      <formula>"×"</formula>
    </cfRule>
  </conditionalFormatting>
  <conditionalFormatting sqref="Y24:Y25">
    <cfRule type="cellIs" priority="313" dxfId="312" operator="equal" stopIfTrue="1">
      <formula>"○"</formula>
    </cfRule>
    <cfRule type="cellIs" priority="314" dxfId="0" operator="equal" stopIfTrue="1">
      <formula>"△"</formula>
    </cfRule>
    <cfRule type="cellIs" priority="315" dxfId="313" operator="equal" stopIfTrue="1">
      <formula>"×"</formula>
    </cfRule>
  </conditionalFormatting>
  <conditionalFormatting sqref="Y29:Y30">
    <cfRule type="cellIs" priority="310" dxfId="312" operator="equal" stopIfTrue="1">
      <formula>"○"</formula>
    </cfRule>
    <cfRule type="cellIs" priority="311" dxfId="0" operator="equal" stopIfTrue="1">
      <formula>"△"</formula>
    </cfRule>
    <cfRule type="cellIs" priority="312" dxfId="313" operator="equal" stopIfTrue="1">
      <formula>"×"</formula>
    </cfRule>
  </conditionalFormatting>
  <conditionalFormatting sqref="Y34:Y35">
    <cfRule type="cellIs" priority="307" dxfId="312" operator="equal" stopIfTrue="1">
      <formula>"○"</formula>
    </cfRule>
    <cfRule type="cellIs" priority="308" dxfId="0" operator="equal" stopIfTrue="1">
      <formula>"△"</formula>
    </cfRule>
    <cfRule type="cellIs" priority="309" dxfId="313" operator="equal" stopIfTrue="1">
      <formula>"×"</formula>
    </cfRule>
  </conditionalFormatting>
  <conditionalFormatting sqref="AE4:AE6">
    <cfRule type="cellIs" priority="304" dxfId="312" operator="equal" stopIfTrue="1">
      <formula>"○"</formula>
    </cfRule>
    <cfRule type="cellIs" priority="305" dxfId="0" operator="equal" stopIfTrue="1">
      <formula>"△"</formula>
    </cfRule>
    <cfRule type="cellIs" priority="306" dxfId="313" operator="equal" stopIfTrue="1">
      <formula>"×"</formula>
    </cfRule>
  </conditionalFormatting>
  <conditionalFormatting sqref="BL19:BL21">
    <cfRule type="cellIs" priority="211" dxfId="312" operator="equal" stopIfTrue="1">
      <formula>"○"</formula>
    </cfRule>
    <cfRule type="cellIs" priority="212" dxfId="0" operator="equal" stopIfTrue="1">
      <formula>"△"</formula>
    </cfRule>
    <cfRule type="cellIs" priority="213" dxfId="313" operator="equal" stopIfTrue="1">
      <formula>"×"</formula>
    </cfRule>
  </conditionalFormatting>
  <conditionalFormatting sqref="BL14:BL16">
    <cfRule type="cellIs" priority="214" dxfId="312" operator="equal" stopIfTrue="1">
      <formula>"○"</formula>
    </cfRule>
    <cfRule type="cellIs" priority="215" dxfId="0" operator="equal" stopIfTrue="1">
      <formula>"△"</formula>
    </cfRule>
    <cfRule type="cellIs" priority="216" dxfId="313" operator="equal" stopIfTrue="1">
      <formula>"×"</formula>
    </cfRule>
  </conditionalFormatting>
  <conditionalFormatting sqref="O34">
    <cfRule type="cellIs" priority="286" dxfId="312" operator="equal" stopIfTrue="1">
      <formula>"○"</formula>
    </cfRule>
    <cfRule type="cellIs" priority="287" dxfId="0" operator="equal" stopIfTrue="1">
      <formula>"△"</formula>
    </cfRule>
    <cfRule type="cellIs" priority="288" dxfId="313" operator="equal" stopIfTrue="1">
      <formula>"×"</formula>
    </cfRule>
  </conditionalFormatting>
  <conditionalFormatting sqref="R35">
    <cfRule type="cellIs" priority="283" dxfId="312" operator="equal" stopIfTrue="1">
      <formula>"○"</formula>
    </cfRule>
    <cfRule type="cellIs" priority="284" dxfId="0" operator="equal" stopIfTrue="1">
      <formula>"△"</formula>
    </cfRule>
    <cfRule type="cellIs" priority="285" dxfId="313" operator="equal" stopIfTrue="1">
      <formula>"×"</formula>
    </cfRule>
  </conditionalFormatting>
  <conditionalFormatting sqref="U36">
    <cfRule type="cellIs" priority="280" dxfId="312" operator="equal" stopIfTrue="1">
      <formula>"○"</formula>
    </cfRule>
    <cfRule type="cellIs" priority="281" dxfId="0" operator="equal" stopIfTrue="1">
      <formula>"△"</formula>
    </cfRule>
    <cfRule type="cellIs" priority="282" dxfId="313" operator="equal" stopIfTrue="1">
      <formula>"×"</formula>
    </cfRule>
  </conditionalFormatting>
  <conditionalFormatting sqref="U26:W26">
    <cfRule type="cellIs" priority="277" dxfId="312" operator="equal" stopIfTrue="1">
      <formula>"○"</formula>
    </cfRule>
    <cfRule type="cellIs" priority="278" dxfId="0" operator="equal" stopIfTrue="1">
      <formula>"△"</formula>
    </cfRule>
    <cfRule type="cellIs" priority="279" dxfId="313" operator="equal" stopIfTrue="1">
      <formula>"×"</formula>
    </cfRule>
  </conditionalFormatting>
  <conditionalFormatting sqref="U16:W16">
    <cfRule type="cellIs" priority="274" dxfId="312" operator="equal" stopIfTrue="1">
      <formula>"○"</formula>
    </cfRule>
    <cfRule type="cellIs" priority="275" dxfId="0" operator="equal" stopIfTrue="1">
      <formula>"△"</formula>
    </cfRule>
    <cfRule type="cellIs" priority="276" dxfId="313" operator="equal" stopIfTrue="1">
      <formula>"×"</formula>
    </cfRule>
  </conditionalFormatting>
  <conditionalFormatting sqref="U6:W6">
    <cfRule type="cellIs" priority="271" dxfId="312" operator="equal" stopIfTrue="1">
      <formula>"○"</formula>
    </cfRule>
    <cfRule type="cellIs" priority="272" dxfId="0" operator="equal" stopIfTrue="1">
      <formula>"△"</formula>
    </cfRule>
    <cfRule type="cellIs" priority="273" dxfId="313" operator="equal" stopIfTrue="1">
      <formula>"×"</formula>
    </cfRule>
  </conditionalFormatting>
  <conditionalFormatting sqref="O4:Q4">
    <cfRule type="cellIs" priority="268" dxfId="312" operator="equal" stopIfTrue="1">
      <formula>"○"</formula>
    </cfRule>
    <cfRule type="cellIs" priority="269" dxfId="0" operator="equal" stopIfTrue="1">
      <formula>"△"</formula>
    </cfRule>
    <cfRule type="cellIs" priority="270" dxfId="313" operator="equal" stopIfTrue="1">
      <formula>"×"</formula>
    </cfRule>
  </conditionalFormatting>
  <conditionalFormatting sqref="O14:Q14">
    <cfRule type="cellIs" priority="265" dxfId="312" operator="equal" stopIfTrue="1">
      <formula>"○"</formula>
    </cfRule>
    <cfRule type="cellIs" priority="266" dxfId="0" operator="equal" stopIfTrue="1">
      <formula>"△"</formula>
    </cfRule>
    <cfRule type="cellIs" priority="267" dxfId="313" operator="equal" stopIfTrue="1">
      <formula>"×"</formula>
    </cfRule>
  </conditionalFormatting>
  <conditionalFormatting sqref="O24:Q24">
    <cfRule type="cellIs" priority="262" dxfId="312" operator="equal" stopIfTrue="1">
      <formula>"○"</formula>
    </cfRule>
    <cfRule type="cellIs" priority="263" dxfId="0" operator="equal" stopIfTrue="1">
      <formula>"△"</formula>
    </cfRule>
    <cfRule type="cellIs" priority="264" dxfId="313" operator="equal" stopIfTrue="1">
      <formula>"×"</formula>
    </cfRule>
  </conditionalFormatting>
  <conditionalFormatting sqref="R25:T25">
    <cfRule type="cellIs" priority="259" dxfId="312" operator="equal" stopIfTrue="1">
      <formula>"○"</formula>
    </cfRule>
    <cfRule type="cellIs" priority="260" dxfId="0" operator="equal" stopIfTrue="1">
      <formula>"△"</formula>
    </cfRule>
    <cfRule type="cellIs" priority="261" dxfId="313" operator="equal" stopIfTrue="1">
      <formula>"×"</formula>
    </cfRule>
  </conditionalFormatting>
  <conditionalFormatting sqref="U27 R27 N27:O27 X27:AE27">
    <cfRule type="cellIs" priority="247" dxfId="312" operator="equal" stopIfTrue="1">
      <formula>"○"</formula>
    </cfRule>
    <cfRule type="cellIs" priority="248" dxfId="0" operator="equal" stopIfTrue="1">
      <formula>"△"</formula>
    </cfRule>
    <cfRule type="cellIs" priority="249" dxfId="313" operator="equal" stopIfTrue="1">
      <formula>"×"</formula>
    </cfRule>
  </conditionalFormatting>
  <conditionalFormatting sqref="R5:T5">
    <cfRule type="cellIs" priority="253" dxfId="312" operator="equal" stopIfTrue="1">
      <formula>"○"</formula>
    </cfRule>
    <cfRule type="cellIs" priority="254" dxfId="0" operator="equal" stopIfTrue="1">
      <formula>"△"</formula>
    </cfRule>
    <cfRule type="cellIs" priority="255" dxfId="313" operator="equal" stopIfTrue="1">
      <formula>"×"</formula>
    </cfRule>
  </conditionalFormatting>
  <conditionalFormatting sqref="U32 R32 N32:O32 X32:AE32">
    <cfRule type="cellIs" priority="250" dxfId="312" operator="equal" stopIfTrue="1">
      <formula>"○"</formula>
    </cfRule>
    <cfRule type="cellIs" priority="251" dxfId="0" operator="equal" stopIfTrue="1">
      <formula>"△"</formula>
    </cfRule>
    <cfRule type="cellIs" priority="252" dxfId="313" operator="equal" stopIfTrue="1">
      <formula>"×"</formula>
    </cfRule>
  </conditionalFormatting>
  <conditionalFormatting sqref="U22 R22 N22:O22 X22:AE22">
    <cfRule type="cellIs" priority="244" dxfId="312" operator="equal" stopIfTrue="1">
      <formula>"○"</formula>
    </cfRule>
    <cfRule type="cellIs" priority="245" dxfId="0" operator="equal" stopIfTrue="1">
      <formula>"△"</formula>
    </cfRule>
    <cfRule type="cellIs" priority="246" dxfId="313" operator="equal" stopIfTrue="1">
      <formula>"×"</formula>
    </cfRule>
  </conditionalFormatting>
  <conditionalFormatting sqref="U17 R17 N17:O17 X17:AE17">
    <cfRule type="cellIs" priority="241" dxfId="312" operator="equal" stopIfTrue="1">
      <formula>"○"</formula>
    </cfRule>
    <cfRule type="cellIs" priority="242" dxfId="0" operator="equal" stopIfTrue="1">
      <formula>"△"</formula>
    </cfRule>
    <cfRule type="cellIs" priority="243" dxfId="313" operator="equal" stopIfTrue="1">
      <formula>"×"</formula>
    </cfRule>
  </conditionalFormatting>
  <conditionalFormatting sqref="U12 R12 N12:O12 X12:AE12">
    <cfRule type="cellIs" priority="238" dxfId="312" operator="equal" stopIfTrue="1">
      <formula>"○"</formula>
    </cfRule>
    <cfRule type="cellIs" priority="239" dxfId="0" operator="equal" stopIfTrue="1">
      <formula>"△"</formula>
    </cfRule>
    <cfRule type="cellIs" priority="240" dxfId="313" operator="equal" stopIfTrue="1">
      <formula>"×"</formula>
    </cfRule>
  </conditionalFormatting>
  <conditionalFormatting sqref="U7 R7 N7:O7 X7:AE7">
    <cfRule type="cellIs" priority="235" dxfId="312" operator="equal" stopIfTrue="1">
      <formula>"○"</formula>
    </cfRule>
    <cfRule type="cellIs" priority="236" dxfId="0" operator="equal" stopIfTrue="1">
      <formula>"△"</formula>
    </cfRule>
    <cfRule type="cellIs" priority="237" dxfId="313" operator="equal" stopIfTrue="1">
      <formula>"×"</formula>
    </cfRule>
  </conditionalFormatting>
  <conditionalFormatting sqref="Y11">
    <cfRule type="cellIs" priority="232" dxfId="312" operator="equal" stopIfTrue="1">
      <formula>"○"</formula>
    </cfRule>
    <cfRule type="cellIs" priority="233" dxfId="0" operator="equal" stopIfTrue="1">
      <formula>"△"</formula>
    </cfRule>
    <cfRule type="cellIs" priority="234" dxfId="313" operator="equal" stopIfTrue="1">
      <formula>"×"</formula>
    </cfRule>
  </conditionalFormatting>
  <conditionalFormatting sqref="Y16">
    <cfRule type="cellIs" priority="229" dxfId="312" operator="equal" stopIfTrue="1">
      <formula>"○"</formula>
    </cfRule>
    <cfRule type="cellIs" priority="230" dxfId="0" operator="equal" stopIfTrue="1">
      <formula>"△"</formula>
    </cfRule>
    <cfRule type="cellIs" priority="231" dxfId="313" operator="equal" stopIfTrue="1">
      <formula>"×"</formula>
    </cfRule>
  </conditionalFormatting>
  <conditionalFormatting sqref="Y21">
    <cfRule type="cellIs" priority="226" dxfId="312" operator="equal" stopIfTrue="1">
      <formula>"○"</formula>
    </cfRule>
    <cfRule type="cellIs" priority="227" dxfId="0" operator="equal" stopIfTrue="1">
      <formula>"△"</formula>
    </cfRule>
    <cfRule type="cellIs" priority="228" dxfId="313" operator="equal" stopIfTrue="1">
      <formula>"×"</formula>
    </cfRule>
  </conditionalFormatting>
  <conditionalFormatting sqref="Y26">
    <cfRule type="cellIs" priority="223" dxfId="312" operator="equal" stopIfTrue="1">
      <formula>"○"</formula>
    </cfRule>
    <cfRule type="cellIs" priority="224" dxfId="0" operator="equal" stopIfTrue="1">
      <formula>"△"</formula>
    </cfRule>
    <cfRule type="cellIs" priority="225" dxfId="313" operator="equal" stopIfTrue="1">
      <formula>"×"</formula>
    </cfRule>
  </conditionalFormatting>
  <conditionalFormatting sqref="Y31">
    <cfRule type="cellIs" priority="220" dxfId="312" operator="equal" stopIfTrue="1">
      <formula>"○"</formula>
    </cfRule>
    <cfRule type="cellIs" priority="221" dxfId="0" operator="equal" stopIfTrue="1">
      <formula>"△"</formula>
    </cfRule>
    <cfRule type="cellIs" priority="222" dxfId="313" operator="equal" stopIfTrue="1">
      <formula>"×"</formula>
    </cfRule>
  </conditionalFormatting>
  <conditionalFormatting sqref="Y36">
    <cfRule type="cellIs" priority="217" dxfId="312" operator="equal" stopIfTrue="1">
      <formula>"○"</formula>
    </cfRule>
    <cfRule type="cellIs" priority="218" dxfId="0" operator="equal" stopIfTrue="1">
      <formula>"△"</formula>
    </cfRule>
    <cfRule type="cellIs" priority="219" dxfId="313" operator="equal" stopIfTrue="1">
      <formula>"×"</formula>
    </cfRule>
  </conditionalFormatting>
  <conditionalFormatting sqref="AG4:AG36">
    <cfRule type="cellIs" priority="31" dxfId="312" operator="equal" stopIfTrue="1">
      <formula>"○"</formula>
    </cfRule>
    <cfRule type="cellIs" priority="32" dxfId="0" operator="equal" stopIfTrue="1">
      <formula>"△"</formula>
    </cfRule>
    <cfRule type="cellIs" priority="33" dxfId="313" operator="equal" stopIfTrue="1">
      <formula>"×"</formula>
    </cfRule>
  </conditionalFormatting>
  <conditionalFormatting sqref="BL24:BL26">
    <cfRule type="cellIs" priority="208" dxfId="312" operator="equal" stopIfTrue="1">
      <formula>"○"</formula>
    </cfRule>
    <cfRule type="cellIs" priority="209" dxfId="0" operator="equal" stopIfTrue="1">
      <formula>"△"</formula>
    </cfRule>
    <cfRule type="cellIs" priority="210" dxfId="313" operator="equal" stopIfTrue="1">
      <formula>"×"</formula>
    </cfRule>
  </conditionalFormatting>
  <conditionalFormatting sqref="BL34:BL36">
    <cfRule type="cellIs" priority="202" dxfId="312" operator="equal" stopIfTrue="1">
      <formula>"○"</formula>
    </cfRule>
    <cfRule type="cellIs" priority="203" dxfId="0" operator="equal" stopIfTrue="1">
      <formula>"△"</formula>
    </cfRule>
    <cfRule type="cellIs" priority="204" dxfId="313" operator="equal" stopIfTrue="1">
      <formula>"×"</formula>
    </cfRule>
  </conditionalFormatting>
  <conditionalFormatting sqref="AF42:AG65536 AG39:AG41">
    <cfRule type="cellIs" priority="199" dxfId="312" operator="equal" stopIfTrue="1">
      <formula>"○"</formula>
    </cfRule>
    <cfRule type="cellIs" priority="200" dxfId="0" operator="equal" stopIfTrue="1">
      <formula>"△"</formula>
    </cfRule>
    <cfRule type="cellIs" priority="201" dxfId="313" operator="equal" stopIfTrue="1">
      <formula>"×"</formula>
    </cfRule>
  </conditionalFormatting>
  <conditionalFormatting sqref="AG13">
    <cfRule type="cellIs" priority="196" dxfId="312" operator="equal" stopIfTrue="1">
      <formula>"○"</formula>
    </cfRule>
    <cfRule type="cellIs" priority="197" dxfId="0" operator="equal" stopIfTrue="1">
      <formula>"△"</formula>
    </cfRule>
    <cfRule type="cellIs" priority="198" dxfId="313" operator="equal" stopIfTrue="1">
      <formula>"×"</formula>
    </cfRule>
  </conditionalFormatting>
  <conditionalFormatting sqref="AG18">
    <cfRule type="cellIs" priority="193" dxfId="312" operator="equal" stopIfTrue="1">
      <formula>"○"</formula>
    </cfRule>
    <cfRule type="cellIs" priority="194" dxfId="0" operator="equal" stopIfTrue="1">
      <formula>"△"</formula>
    </cfRule>
    <cfRule type="cellIs" priority="195" dxfId="313" operator="equal" stopIfTrue="1">
      <formula>"×"</formula>
    </cfRule>
  </conditionalFormatting>
  <conditionalFormatting sqref="AG3">
    <cfRule type="cellIs" priority="190" dxfId="312" operator="equal" stopIfTrue="1">
      <formula>"○"</formula>
    </cfRule>
    <cfRule type="cellIs" priority="191" dxfId="0" operator="equal" stopIfTrue="1">
      <formula>"△"</formula>
    </cfRule>
    <cfRule type="cellIs" priority="192" dxfId="313" operator="equal" stopIfTrue="1">
      <formula>"×"</formula>
    </cfRule>
  </conditionalFormatting>
  <conditionalFormatting sqref="AG8">
    <cfRule type="cellIs" priority="187" dxfId="312" operator="equal" stopIfTrue="1">
      <formula>"○"</formula>
    </cfRule>
    <cfRule type="cellIs" priority="188" dxfId="0" operator="equal" stopIfTrue="1">
      <formula>"△"</formula>
    </cfRule>
    <cfRule type="cellIs" priority="189" dxfId="313" operator="equal" stopIfTrue="1">
      <formula>"×"</formula>
    </cfRule>
  </conditionalFormatting>
  <conditionalFormatting sqref="AG23">
    <cfRule type="cellIs" priority="184" dxfId="312" operator="equal" stopIfTrue="1">
      <formula>"○"</formula>
    </cfRule>
    <cfRule type="cellIs" priority="185" dxfId="0" operator="equal" stopIfTrue="1">
      <formula>"△"</formula>
    </cfRule>
    <cfRule type="cellIs" priority="186" dxfId="313" operator="equal" stopIfTrue="1">
      <formula>"×"</formula>
    </cfRule>
  </conditionalFormatting>
  <conditionalFormatting sqref="AG28">
    <cfRule type="cellIs" priority="181" dxfId="312" operator="equal" stopIfTrue="1">
      <formula>"○"</formula>
    </cfRule>
    <cfRule type="cellIs" priority="182" dxfId="0" operator="equal" stopIfTrue="1">
      <formula>"△"</formula>
    </cfRule>
    <cfRule type="cellIs" priority="183" dxfId="313" operator="equal" stopIfTrue="1">
      <formula>"×"</formula>
    </cfRule>
  </conditionalFormatting>
  <conditionalFormatting sqref="AF12:AG12">
    <cfRule type="cellIs" priority="145" dxfId="312" operator="equal" stopIfTrue="1">
      <formula>"○"</formula>
    </cfRule>
    <cfRule type="cellIs" priority="146" dxfId="0" operator="equal" stopIfTrue="1">
      <formula>"△"</formula>
    </cfRule>
    <cfRule type="cellIs" priority="147" dxfId="313" operator="equal" stopIfTrue="1">
      <formula>"×"</formula>
    </cfRule>
  </conditionalFormatting>
  <conditionalFormatting sqref="AF27:AG27">
    <cfRule type="cellIs" priority="154" dxfId="312" operator="equal" stopIfTrue="1">
      <formula>"○"</formula>
    </cfRule>
    <cfRule type="cellIs" priority="155" dxfId="0" operator="equal" stopIfTrue="1">
      <formula>"△"</formula>
    </cfRule>
    <cfRule type="cellIs" priority="156" dxfId="313" operator="equal" stopIfTrue="1">
      <formula>"×"</formula>
    </cfRule>
  </conditionalFormatting>
  <conditionalFormatting sqref="AF32:AG32">
    <cfRule type="cellIs" priority="157" dxfId="312" operator="equal" stopIfTrue="1">
      <formula>"○"</formula>
    </cfRule>
    <cfRule type="cellIs" priority="158" dxfId="0" operator="equal" stopIfTrue="1">
      <formula>"△"</formula>
    </cfRule>
    <cfRule type="cellIs" priority="159" dxfId="313" operator="equal" stopIfTrue="1">
      <formula>"×"</formula>
    </cfRule>
  </conditionalFormatting>
  <conditionalFormatting sqref="AF17:AG17">
    <cfRule type="cellIs" priority="148" dxfId="312" operator="equal" stopIfTrue="1">
      <formula>"○"</formula>
    </cfRule>
    <cfRule type="cellIs" priority="149" dxfId="0" operator="equal" stopIfTrue="1">
      <formula>"△"</formula>
    </cfRule>
    <cfRule type="cellIs" priority="150" dxfId="313" operator="equal" stopIfTrue="1">
      <formula>"×"</formula>
    </cfRule>
  </conditionalFormatting>
  <conditionalFormatting sqref="AF22:AG22">
    <cfRule type="cellIs" priority="151" dxfId="312" operator="equal" stopIfTrue="1">
      <formula>"○"</formula>
    </cfRule>
    <cfRule type="cellIs" priority="152" dxfId="0" operator="equal" stopIfTrue="1">
      <formula>"△"</formula>
    </cfRule>
    <cfRule type="cellIs" priority="153" dxfId="313" operator="equal" stopIfTrue="1">
      <formula>"×"</formula>
    </cfRule>
  </conditionalFormatting>
  <conditionalFormatting sqref="AF7:AG7">
    <cfRule type="cellIs" priority="142" dxfId="312" operator="equal" stopIfTrue="1">
      <formula>"○"</formula>
    </cfRule>
    <cfRule type="cellIs" priority="143" dxfId="0" operator="equal" stopIfTrue="1">
      <formula>"△"</formula>
    </cfRule>
    <cfRule type="cellIs" priority="144" dxfId="313" operator="equal" stopIfTrue="1">
      <formula>"×"</formula>
    </cfRule>
  </conditionalFormatting>
  <conditionalFormatting sqref="AE24:AE26">
    <cfRule type="cellIs" priority="82" dxfId="312" operator="equal" stopIfTrue="1">
      <formula>"○"</formula>
    </cfRule>
    <cfRule type="cellIs" priority="83" dxfId="0" operator="equal" stopIfTrue="1">
      <formula>"△"</formula>
    </cfRule>
    <cfRule type="cellIs" priority="84" dxfId="313" operator="equal" stopIfTrue="1">
      <formula>"×"</formula>
    </cfRule>
  </conditionalFormatting>
  <conditionalFormatting sqref="AG19:AG21">
    <cfRule type="cellIs" priority="103" dxfId="312" operator="equal" stopIfTrue="1">
      <formula>"○"</formula>
    </cfRule>
    <cfRule type="cellIs" priority="104" dxfId="0" operator="equal" stopIfTrue="1">
      <formula>"△"</formula>
    </cfRule>
    <cfRule type="cellIs" priority="105" dxfId="313" operator="equal" stopIfTrue="1">
      <formula>"×"</formula>
    </cfRule>
  </conditionalFormatting>
  <conditionalFormatting sqref="AE29:AE31">
    <cfRule type="cellIs" priority="79" dxfId="312" operator="equal" stopIfTrue="1">
      <formula>"○"</formula>
    </cfRule>
    <cfRule type="cellIs" priority="80" dxfId="0" operator="equal" stopIfTrue="1">
      <formula>"△"</formula>
    </cfRule>
    <cfRule type="cellIs" priority="81" dxfId="313" operator="equal" stopIfTrue="1">
      <formula>"×"</formula>
    </cfRule>
  </conditionalFormatting>
  <conditionalFormatting sqref="AE9:AE11">
    <cfRule type="cellIs" priority="91" dxfId="312" operator="equal" stopIfTrue="1">
      <formula>"○"</formula>
    </cfRule>
    <cfRule type="cellIs" priority="92" dxfId="0" operator="equal" stopIfTrue="1">
      <formula>"△"</formula>
    </cfRule>
    <cfRule type="cellIs" priority="93" dxfId="313" operator="equal" stopIfTrue="1">
      <formula>"×"</formula>
    </cfRule>
  </conditionalFormatting>
  <conditionalFormatting sqref="AE14:AE16">
    <cfRule type="cellIs" priority="88" dxfId="312" operator="equal" stopIfTrue="1">
      <formula>"○"</formula>
    </cfRule>
    <cfRule type="cellIs" priority="89" dxfId="0" operator="equal" stopIfTrue="1">
      <formula>"△"</formula>
    </cfRule>
    <cfRule type="cellIs" priority="90" dxfId="313" operator="equal" stopIfTrue="1">
      <formula>"×"</formula>
    </cfRule>
  </conditionalFormatting>
  <conditionalFormatting sqref="AE19:AE21">
    <cfRule type="cellIs" priority="85" dxfId="312" operator="equal" stopIfTrue="1">
      <formula>"○"</formula>
    </cfRule>
    <cfRule type="cellIs" priority="86" dxfId="0" operator="equal" stopIfTrue="1">
      <formula>"△"</formula>
    </cfRule>
    <cfRule type="cellIs" priority="87" dxfId="313" operator="equal" stopIfTrue="1">
      <formula>"×"</formula>
    </cfRule>
  </conditionalFormatting>
  <conditionalFormatting sqref="AE34:AE36">
    <cfRule type="cellIs" priority="76" dxfId="312" operator="equal" stopIfTrue="1">
      <formula>"○"</formula>
    </cfRule>
    <cfRule type="cellIs" priority="77" dxfId="0" operator="equal" stopIfTrue="1">
      <formula>"△"</formula>
    </cfRule>
    <cfRule type="cellIs" priority="78" dxfId="313" operator="equal" stopIfTrue="1">
      <formula>"×"</formula>
    </cfRule>
  </conditionalFormatting>
  <conditionalFormatting sqref="AG34:AG36">
    <cfRule type="cellIs" priority="7" dxfId="312" operator="equal" stopIfTrue="1">
      <formula>"○"</formula>
    </cfRule>
    <cfRule type="cellIs" priority="8" dxfId="0" operator="equal" stopIfTrue="1">
      <formula>"△"</formula>
    </cfRule>
    <cfRule type="cellIs" priority="9" dxfId="313" operator="equal" stopIfTrue="1">
      <formula>"×"</formula>
    </cfRule>
  </conditionalFormatting>
  <conditionalFormatting sqref="AG34:AG36">
    <cfRule type="cellIs" priority="10" dxfId="312" operator="equal" stopIfTrue="1">
      <formula>"○"</formula>
    </cfRule>
    <cfRule type="cellIs" priority="11" dxfId="0" operator="equal" stopIfTrue="1">
      <formula>"△"</formula>
    </cfRule>
    <cfRule type="cellIs" priority="12" dxfId="313" operator="equal" stopIfTrue="1">
      <formula>"×"</formula>
    </cfRule>
  </conditionalFormatting>
  <conditionalFormatting sqref="AE28">
    <cfRule type="cellIs" priority="67" dxfId="312" operator="equal" stopIfTrue="1">
      <formula>"○"</formula>
    </cfRule>
    <cfRule type="cellIs" priority="68" dxfId="0" operator="equal" stopIfTrue="1">
      <formula>"△"</formula>
    </cfRule>
    <cfRule type="cellIs" priority="69" dxfId="313" operator="equal" stopIfTrue="1">
      <formula>"×"</formula>
    </cfRule>
  </conditionalFormatting>
  <conditionalFormatting sqref="AF28">
    <cfRule type="cellIs" priority="64" dxfId="312" operator="equal" stopIfTrue="1">
      <formula>"○"</formula>
    </cfRule>
    <cfRule type="cellIs" priority="65" dxfId="0" operator="equal" stopIfTrue="1">
      <formula>"△"</formula>
    </cfRule>
    <cfRule type="cellIs" priority="66" dxfId="313" operator="equal" stopIfTrue="1">
      <formula>"×"</formula>
    </cfRule>
  </conditionalFormatting>
  <conditionalFormatting sqref="AE23">
    <cfRule type="cellIs" priority="61" dxfId="312" operator="equal" stopIfTrue="1">
      <formula>"○"</formula>
    </cfRule>
    <cfRule type="cellIs" priority="62" dxfId="0" operator="equal" stopIfTrue="1">
      <formula>"△"</formula>
    </cfRule>
    <cfRule type="cellIs" priority="63" dxfId="313" operator="equal" stopIfTrue="1">
      <formula>"×"</formula>
    </cfRule>
  </conditionalFormatting>
  <conditionalFormatting sqref="AF23">
    <cfRule type="cellIs" priority="58" dxfId="312" operator="equal" stopIfTrue="1">
      <formula>"○"</formula>
    </cfRule>
    <cfRule type="cellIs" priority="59" dxfId="0" operator="equal" stopIfTrue="1">
      <formula>"△"</formula>
    </cfRule>
    <cfRule type="cellIs" priority="60" dxfId="313" operator="equal" stopIfTrue="1">
      <formula>"×"</formula>
    </cfRule>
  </conditionalFormatting>
  <conditionalFormatting sqref="AE18">
    <cfRule type="cellIs" priority="55" dxfId="312" operator="equal" stopIfTrue="1">
      <formula>"○"</formula>
    </cfRule>
    <cfRule type="cellIs" priority="56" dxfId="0" operator="equal" stopIfTrue="1">
      <formula>"△"</formula>
    </cfRule>
    <cfRule type="cellIs" priority="57" dxfId="313" operator="equal" stopIfTrue="1">
      <formula>"×"</formula>
    </cfRule>
  </conditionalFormatting>
  <conditionalFormatting sqref="AF18">
    <cfRule type="cellIs" priority="52" dxfId="312" operator="equal" stopIfTrue="1">
      <formula>"○"</formula>
    </cfRule>
    <cfRule type="cellIs" priority="53" dxfId="0" operator="equal" stopIfTrue="1">
      <formula>"△"</formula>
    </cfRule>
    <cfRule type="cellIs" priority="54" dxfId="313" operator="equal" stopIfTrue="1">
      <formula>"×"</formula>
    </cfRule>
  </conditionalFormatting>
  <conditionalFormatting sqref="AE13">
    <cfRule type="cellIs" priority="49" dxfId="312" operator="equal" stopIfTrue="1">
      <formula>"○"</formula>
    </cfRule>
    <cfRule type="cellIs" priority="50" dxfId="0" operator="equal" stopIfTrue="1">
      <formula>"△"</formula>
    </cfRule>
    <cfRule type="cellIs" priority="51" dxfId="313" operator="equal" stopIfTrue="1">
      <formula>"×"</formula>
    </cfRule>
  </conditionalFormatting>
  <conditionalFormatting sqref="AF13">
    <cfRule type="cellIs" priority="46" dxfId="312" operator="equal" stopIfTrue="1">
      <formula>"○"</formula>
    </cfRule>
    <cfRule type="cellIs" priority="47" dxfId="0" operator="equal" stopIfTrue="1">
      <formula>"△"</formula>
    </cfRule>
    <cfRule type="cellIs" priority="48" dxfId="313" operator="equal" stopIfTrue="1">
      <formula>"×"</formula>
    </cfRule>
  </conditionalFormatting>
  <conditionalFormatting sqref="AE8">
    <cfRule type="cellIs" priority="43" dxfId="312" operator="equal" stopIfTrue="1">
      <formula>"○"</formula>
    </cfRule>
    <cfRule type="cellIs" priority="44" dxfId="0" operator="equal" stopIfTrue="1">
      <formula>"△"</formula>
    </cfRule>
    <cfRule type="cellIs" priority="45" dxfId="313" operator="equal" stopIfTrue="1">
      <formula>"×"</formula>
    </cfRule>
  </conditionalFormatting>
  <conditionalFormatting sqref="AF8">
    <cfRule type="cellIs" priority="40" dxfId="312" operator="equal" stopIfTrue="1">
      <formula>"○"</formula>
    </cfRule>
    <cfRule type="cellIs" priority="41" dxfId="0" operator="equal" stopIfTrue="1">
      <formula>"△"</formula>
    </cfRule>
    <cfRule type="cellIs" priority="42" dxfId="313" operator="equal" stopIfTrue="1">
      <formula>"×"</formula>
    </cfRule>
  </conditionalFormatting>
  <conditionalFormatting sqref="AE3">
    <cfRule type="cellIs" priority="37" dxfId="312" operator="equal" stopIfTrue="1">
      <formula>"○"</formula>
    </cfRule>
    <cfRule type="cellIs" priority="38" dxfId="0" operator="equal" stopIfTrue="1">
      <formula>"△"</formula>
    </cfRule>
    <cfRule type="cellIs" priority="39" dxfId="313" operator="equal" stopIfTrue="1">
      <formula>"×"</formula>
    </cfRule>
  </conditionalFormatting>
  <conditionalFormatting sqref="AF3">
    <cfRule type="cellIs" priority="34" dxfId="312" operator="equal" stopIfTrue="1">
      <formula>"○"</formula>
    </cfRule>
    <cfRule type="cellIs" priority="35" dxfId="0" operator="equal" stopIfTrue="1">
      <formula>"△"</formula>
    </cfRule>
    <cfRule type="cellIs" priority="36" dxfId="313" operator="equal" stopIfTrue="1">
      <formula>"×"</formula>
    </cfRule>
  </conditionalFormatting>
  <conditionalFormatting sqref="AG9:AG11">
    <cfRule type="cellIs" priority="28" dxfId="312" operator="equal" stopIfTrue="1">
      <formula>"○"</formula>
    </cfRule>
    <cfRule type="cellIs" priority="29" dxfId="0" operator="equal" stopIfTrue="1">
      <formula>"△"</formula>
    </cfRule>
    <cfRule type="cellIs" priority="30" dxfId="313" operator="equal" stopIfTrue="1">
      <formula>"×"</formula>
    </cfRule>
  </conditionalFormatting>
  <conditionalFormatting sqref="AG14:AG16">
    <cfRule type="cellIs" priority="25" dxfId="312" operator="equal" stopIfTrue="1">
      <formula>"○"</formula>
    </cfRule>
    <cfRule type="cellIs" priority="26" dxfId="0" operator="equal" stopIfTrue="1">
      <formula>"△"</formula>
    </cfRule>
    <cfRule type="cellIs" priority="27" dxfId="313" operator="equal" stopIfTrue="1">
      <formula>"×"</formula>
    </cfRule>
  </conditionalFormatting>
  <conditionalFormatting sqref="AG24:AG26">
    <cfRule type="cellIs" priority="22" dxfId="312" operator="equal" stopIfTrue="1">
      <formula>"○"</formula>
    </cfRule>
    <cfRule type="cellIs" priority="23" dxfId="0" operator="equal" stopIfTrue="1">
      <formula>"△"</formula>
    </cfRule>
    <cfRule type="cellIs" priority="24" dxfId="313" operator="equal" stopIfTrue="1">
      <formula>"×"</formula>
    </cfRule>
  </conditionalFormatting>
  <conditionalFormatting sqref="AG29:AG31">
    <cfRule type="cellIs" priority="19" dxfId="312" operator="equal" stopIfTrue="1">
      <formula>"○"</formula>
    </cfRule>
    <cfRule type="cellIs" priority="20" dxfId="0" operator="equal" stopIfTrue="1">
      <formula>"△"</formula>
    </cfRule>
    <cfRule type="cellIs" priority="21" dxfId="313" operator="equal" stopIfTrue="1">
      <formula>"×"</formula>
    </cfRule>
  </conditionalFormatting>
  <conditionalFormatting sqref="AG34:AG36">
    <cfRule type="cellIs" priority="16" dxfId="312" operator="equal" stopIfTrue="1">
      <formula>"○"</formula>
    </cfRule>
    <cfRule type="cellIs" priority="17" dxfId="0" operator="equal" stopIfTrue="1">
      <formula>"△"</formula>
    </cfRule>
    <cfRule type="cellIs" priority="18" dxfId="313" operator="equal" stopIfTrue="1">
      <formula>"×"</formula>
    </cfRule>
  </conditionalFormatting>
  <conditionalFormatting sqref="AG29:AG31">
    <cfRule type="cellIs" priority="13" dxfId="312" operator="equal" stopIfTrue="1">
      <formula>"○"</formula>
    </cfRule>
    <cfRule type="cellIs" priority="14" dxfId="0" operator="equal" stopIfTrue="1">
      <formula>"△"</formula>
    </cfRule>
    <cfRule type="cellIs" priority="15" dxfId="313" operator="equal" stopIfTrue="1">
      <formula>"×"</formula>
    </cfRule>
  </conditionalFormatting>
  <conditionalFormatting sqref="BL29:BL31">
    <cfRule type="cellIs" priority="1" dxfId="312" operator="equal" stopIfTrue="1">
      <formula>"○"</formula>
    </cfRule>
    <cfRule type="cellIs" priority="2" dxfId="0" operator="equal" stopIfTrue="1">
      <formula>"△"</formula>
    </cfRule>
    <cfRule type="cellIs" priority="3" dxfId="313" operator="equal" stopIfTrue="1">
      <formula>"×"</formula>
    </cfRule>
  </conditionalFormatting>
  <printOptions/>
  <pageMargins left="0.25" right="0.25" top="0.75" bottom="0.75" header="0.3" footer="0.3"/>
  <pageSetup fitToHeight="1" fitToWidth="1" orientation="portrait" paperSize="9" scale="67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4"/>
  <sheetViews>
    <sheetView showGridLines="0" zoomScale="90" zoomScaleNormal="90" zoomScalePageLayoutView="0" workbookViewId="0" topLeftCell="A19">
      <selection activeCell="G22" sqref="G22:I22"/>
    </sheetView>
  </sheetViews>
  <sheetFormatPr defaultColWidth="9.140625" defaultRowHeight="15"/>
  <cols>
    <col min="1" max="1" width="0.85546875" style="13" customWidth="1"/>
    <col min="2" max="2" width="2.57421875" style="13" customWidth="1"/>
    <col min="3" max="6" width="5.57421875" style="14" customWidth="1"/>
    <col min="7" max="7" width="6.421875" style="15" customWidth="1"/>
    <col min="8" max="8" width="5.57421875" style="15" customWidth="1"/>
    <col min="9" max="9" width="6.140625" style="15" customWidth="1"/>
    <col min="10" max="11" width="5.57421875" style="13" customWidth="1"/>
    <col min="12" max="12" width="3.140625" style="13" customWidth="1"/>
    <col min="13" max="13" width="2.8515625" style="13" customWidth="1"/>
    <col min="14" max="15" width="3.140625" style="13" customWidth="1"/>
    <col min="16" max="21" width="5.57421875" style="13" customWidth="1"/>
    <col min="22" max="22" width="2.57421875" style="13" customWidth="1"/>
    <col min="23" max="16384" width="9.00390625" style="13" customWidth="1"/>
  </cols>
  <sheetData>
    <row r="1" ht="14.25" thickBot="1"/>
    <row r="2" spans="2:22" ht="9" customHeight="1" thickTop="1">
      <c r="B2" s="16"/>
      <c r="C2" s="17"/>
      <c r="D2" s="17"/>
      <c r="E2" s="17"/>
      <c r="F2" s="17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2:22" ht="18.75" customHeight="1">
      <c r="B3" s="21"/>
      <c r="C3" s="22" t="str">
        <f>'大会要綱'!A2</f>
        <v>2016年度DEPO　CUP江東区3年生研修大会</v>
      </c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</row>
    <row r="4" spans="2:22" ht="9" customHeight="1" thickBot="1">
      <c r="B4" s="21"/>
      <c r="C4" s="26"/>
      <c r="D4" s="26"/>
      <c r="E4" s="26"/>
      <c r="F4" s="26"/>
      <c r="G4" s="27"/>
      <c r="H4" s="2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5"/>
    </row>
    <row r="5" spans="2:22" ht="61.5" customHeight="1">
      <c r="B5" s="21"/>
      <c r="C5" s="29"/>
      <c r="D5" s="30"/>
      <c r="E5" s="30"/>
      <c r="F5" s="30"/>
      <c r="G5" s="31">
        <f>IF(L32="","",L32)</f>
      </c>
      <c r="H5" s="32"/>
      <c r="I5" s="32"/>
      <c r="J5" s="33"/>
      <c r="K5" s="32" t="str">
        <f>E32</f>
        <v>⑩</v>
      </c>
      <c r="L5" s="33"/>
      <c r="M5" s="33"/>
      <c r="N5" s="33"/>
      <c r="O5" s="33"/>
      <c r="P5" s="33"/>
      <c r="Q5" s="511">
        <f>IF(O32="","",O32)</f>
      </c>
      <c r="R5" s="511"/>
      <c r="S5" s="30"/>
      <c r="T5" s="30"/>
      <c r="U5" s="34"/>
      <c r="V5" s="25"/>
    </row>
    <row r="6" spans="2:25" ht="13.5" customHeight="1">
      <c r="B6" s="21"/>
      <c r="C6" s="35"/>
      <c r="D6" s="36"/>
      <c r="E6" s="36"/>
      <c r="F6" s="36"/>
      <c r="G6" s="37"/>
      <c r="H6" s="37"/>
      <c r="I6" s="37"/>
      <c r="J6" s="36"/>
      <c r="K6" s="38">
        <f>G32</f>
        <v>0.5958333333333333</v>
      </c>
      <c r="L6" s="36"/>
      <c r="M6" s="36"/>
      <c r="N6" s="36"/>
      <c r="O6" s="512"/>
      <c r="P6" s="512"/>
      <c r="Q6" s="36"/>
      <c r="R6" s="36"/>
      <c r="S6" s="36"/>
      <c r="T6" s="36"/>
      <c r="U6" s="39"/>
      <c r="V6" s="25"/>
      <c r="Y6" s="168"/>
    </row>
    <row r="7" spans="2:22" ht="23.25" customHeight="1">
      <c r="B7" s="21"/>
      <c r="C7" s="35"/>
      <c r="D7" s="36"/>
      <c r="E7" s="36"/>
      <c r="F7" s="36"/>
      <c r="G7" s="37"/>
      <c r="H7" s="527">
        <f>IF(L31="","",L31)</f>
      </c>
      <c r="I7" s="527"/>
      <c r="J7" s="36"/>
      <c r="K7" s="37" t="str">
        <f>E31</f>
        <v>⑨</v>
      </c>
      <c r="L7" s="36"/>
      <c r="M7" s="36"/>
      <c r="N7" s="36"/>
      <c r="O7" s="40">
        <f>IF(O31="","",O31)</f>
      </c>
      <c r="P7" s="41"/>
      <c r="Q7" s="36"/>
      <c r="R7" s="36"/>
      <c r="S7" s="36"/>
      <c r="T7" s="36"/>
      <c r="U7" s="39"/>
      <c r="V7" s="25"/>
    </row>
    <row r="8" spans="2:22" ht="15" customHeight="1">
      <c r="B8" s="21"/>
      <c r="C8" s="35"/>
      <c r="D8" s="36"/>
      <c r="E8" s="42">
        <f>IF(L29="","",L29)</f>
      </c>
      <c r="F8" s="43"/>
      <c r="G8" s="44"/>
      <c r="H8" s="44"/>
      <c r="I8" s="40">
        <f>IF(O29="","",O29)</f>
      </c>
      <c r="J8" s="36"/>
      <c r="K8" s="38">
        <f>G31</f>
        <v>0.5736111111111111</v>
      </c>
      <c r="L8" s="36"/>
      <c r="M8" s="36"/>
      <c r="N8" s="528">
        <f>IF(L30="","",L30)</f>
      </c>
      <c r="O8" s="529"/>
      <c r="P8" s="44"/>
      <c r="Q8" s="44"/>
      <c r="R8" s="40"/>
      <c r="S8" s="40">
        <f>IF(O30="","",O30)</f>
      </c>
      <c r="T8" s="36"/>
      <c r="U8" s="39"/>
      <c r="V8" s="25"/>
    </row>
    <row r="9" spans="2:22" s="51" customFormat="1" ht="12" customHeight="1">
      <c r="B9" s="45"/>
      <c r="C9" s="46"/>
      <c r="D9" s="47"/>
      <c r="E9" s="47"/>
      <c r="F9" s="47"/>
      <c r="G9" s="48" t="str">
        <f>E29</f>
        <v>⑦</v>
      </c>
      <c r="H9" s="48"/>
      <c r="I9" s="48"/>
      <c r="J9" s="47"/>
      <c r="K9" s="47"/>
      <c r="L9" s="47"/>
      <c r="M9" s="47"/>
      <c r="N9" s="47"/>
      <c r="O9" s="47"/>
      <c r="P9" s="47"/>
      <c r="Q9" s="48" t="str">
        <f>E30</f>
        <v>⑧</v>
      </c>
      <c r="R9" s="47"/>
      <c r="S9" s="47"/>
      <c r="T9" s="47"/>
      <c r="U9" s="49"/>
      <c r="V9" s="50"/>
    </row>
    <row r="10" spans="2:22" s="51" customFormat="1" ht="12" customHeight="1">
      <c r="B10" s="45"/>
      <c r="C10" s="46"/>
      <c r="D10" s="47"/>
      <c r="E10" s="47"/>
      <c r="F10" s="47"/>
      <c r="G10" s="48"/>
      <c r="H10" s="48"/>
      <c r="I10" s="48"/>
      <c r="J10" s="47"/>
      <c r="K10" s="47"/>
      <c r="L10" s="47"/>
      <c r="M10" s="47"/>
      <c r="N10" s="47"/>
      <c r="O10" s="47"/>
      <c r="P10" s="47"/>
      <c r="Q10" s="48"/>
      <c r="R10" s="47"/>
      <c r="S10" s="47"/>
      <c r="T10" s="47"/>
      <c r="U10" s="49"/>
      <c r="V10" s="50"/>
    </row>
    <row r="11" spans="2:22" s="51" customFormat="1" ht="12" customHeight="1">
      <c r="B11" s="45"/>
      <c r="C11" s="46"/>
      <c r="D11" s="47"/>
      <c r="E11" s="47"/>
      <c r="F11" s="47"/>
      <c r="G11" s="52">
        <f>G29</f>
        <v>0.5291666666666666</v>
      </c>
      <c r="H11" s="48"/>
      <c r="I11" s="48"/>
      <c r="J11" s="47"/>
      <c r="K11" s="47"/>
      <c r="L11" s="47"/>
      <c r="M11" s="47"/>
      <c r="N11" s="47"/>
      <c r="O11" s="47"/>
      <c r="P11" s="47"/>
      <c r="Q11" s="52">
        <f>G30</f>
        <v>0.5513888888888888</v>
      </c>
      <c r="R11" s="47"/>
      <c r="S11" s="47"/>
      <c r="T11" s="47"/>
      <c r="U11" s="49"/>
      <c r="V11" s="50"/>
    </row>
    <row r="12" spans="2:22" ht="29.25" customHeight="1">
      <c r="B12" s="21"/>
      <c r="C12" s="35"/>
      <c r="D12" s="42">
        <f>IF(L23="","",L23)</f>
      </c>
      <c r="E12" s="37" t="str">
        <f>E23</f>
        <v>①</v>
      </c>
      <c r="F12" s="53">
        <f>IF(O23="","",O23)</f>
      </c>
      <c r="G12" s="37"/>
      <c r="H12" s="54">
        <f>IF(L24="","",L24)</f>
      </c>
      <c r="I12" s="37" t="str">
        <f>E24</f>
        <v>②</v>
      </c>
      <c r="J12" s="53">
        <f>IF(O24="","",O24)</f>
      </c>
      <c r="K12" s="36"/>
      <c r="L12" s="530">
        <f>IF(L25="","",L25)</f>
      </c>
      <c r="M12" s="530"/>
      <c r="N12" s="531" t="str">
        <f>E25</f>
        <v>③</v>
      </c>
      <c r="O12" s="532"/>
      <c r="P12" s="53">
        <f>IF(O25="","",O25)</f>
      </c>
      <c r="Q12" s="36"/>
      <c r="R12" s="54">
        <f>IF(L26="","",L26)</f>
      </c>
      <c r="S12" s="37" t="str">
        <f>E26</f>
        <v>④</v>
      </c>
      <c r="T12" s="53">
        <f>IF(O26="","",O26)</f>
      </c>
      <c r="U12" s="39"/>
      <c r="V12" s="25"/>
    </row>
    <row r="13" spans="2:22" ht="15" customHeight="1">
      <c r="B13" s="21"/>
      <c r="C13" s="35"/>
      <c r="D13" s="42"/>
      <c r="E13" s="37"/>
      <c r="F13" s="53"/>
      <c r="G13" s="37"/>
      <c r="H13" s="54"/>
      <c r="I13" s="37"/>
      <c r="J13" s="53"/>
      <c r="K13" s="36"/>
      <c r="L13" s="54"/>
      <c r="M13" s="54"/>
      <c r="N13" s="531"/>
      <c r="O13" s="532"/>
      <c r="P13" s="53"/>
      <c r="Q13" s="36"/>
      <c r="R13" s="54"/>
      <c r="S13" s="37"/>
      <c r="T13" s="53"/>
      <c r="U13" s="39"/>
      <c r="V13" s="25"/>
    </row>
    <row r="14" spans="2:22" ht="21" customHeight="1" thickBot="1">
      <c r="B14" s="21"/>
      <c r="C14" s="35"/>
      <c r="D14" s="36"/>
      <c r="E14" s="55">
        <f>G23</f>
        <v>0.3958333333333333</v>
      </c>
      <c r="F14" s="36"/>
      <c r="G14" s="37"/>
      <c r="H14" s="37"/>
      <c r="I14" s="55">
        <f>G24</f>
        <v>0.4180555555555555</v>
      </c>
      <c r="J14" s="36"/>
      <c r="K14" s="36"/>
      <c r="L14" s="36"/>
      <c r="M14" s="36"/>
      <c r="N14" s="533">
        <f>G25</f>
        <v>0.4402777777777777</v>
      </c>
      <c r="O14" s="532"/>
      <c r="P14" s="36"/>
      <c r="Q14" s="36"/>
      <c r="R14" s="36"/>
      <c r="S14" s="55">
        <f>G26</f>
        <v>0.4624999999999999</v>
      </c>
      <c r="T14" s="36"/>
      <c r="U14" s="39"/>
      <c r="V14" s="25"/>
    </row>
    <row r="15" spans="2:24" s="63" customFormat="1" ht="12" customHeight="1" thickTop="1">
      <c r="B15" s="56"/>
      <c r="C15" s="57"/>
      <c r="D15" s="58"/>
      <c r="E15" s="59"/>
      <c r="F15" s="58"/>
      <c r="G15" s="60"/>
      <c r="H15" s="58"/>
      <c r="I15" s="60"/>
      <c r="J15" s="58"/>
      <c r="K15" s="59"/>
      <c r="L15" s="521"/>
      <c r="M15" s="522"/>
      <c r="N15" s="59"/>
      <c r="O15" s="59"/>
      <c r="P15" s="58"/>
      <c r="Q15" s="59"/>
      <c r="R15" s="58"/>
      <c r="S15" s="59"/>
      <c r="T15" s="58"/>
      <c r="U15" s="61"/>
      <c r="V15" s="62"/>
      <c r="X15" s="64"/>
    </row>
    <row r="16" spans="2:24" s="63" customFormat="1" ht="178.5" customHeight="1" thickBot="1">
      <c r="B16" s="56"/>
      <c r="C16" s="57"/>
      <c r="D16" s="65">
        <f>IF('予選運営表'!AF4="","",IF('予選運営表'!AF4=1,'予選運営表'!N4,IF('予選運営表'!AF5=1,'予選運営表'!N5,'予選運営表'!N6)))</f>
      </c>
      <c r="E16" s="59"/>
      <c r="F16" s="65">
        <f>IF('予選運営表'!AF9="","",IF('予選運営表'!AF9=1,'予選運営表'!N9,IF('予選運営表'!AF10=1,'予選運営表'!N10,'予選運営表'!N11)))</f>
      </c>
      <c r="G16" s="60"/>
      <c r="H16" s="65">
        <f>IF('予選運営表'!AF14="","",IF('予選運営表'!AF14=1,'予選運営表'!N14,IF('予選運営表'!AF15=1,'予選運営表'!N15,'予選運営表'!N16)))</f>
      </c>
      <c r="I16" s="60"/>
      <c r="J16" s="65">
        <f>IF('予選運営表'!AF19="","",IF('予選運営表'!AF19=1,'予選運営表'!N19,IF('予選運営表'!AF20=1,'予選運営表'!N20,'予選運営表'!N21)))</f>
      </c>
      <c r="K16" s="59"/>
      <c r="L16" s="523">
        <f>IF('予選運営表'!AF24="","",IF('予選運営表'!AF24=1,'予選運営表'!N24,IF('予選運営表'!AF25=1,'予選運営表'!N25,'予選運営表'!N26)))</f>
      </c>
      <c r="M16" s="524"/>
      <c r="N16" s="59"/>
      <c r="O16" s="59"/>
      <c r="P16" s="65">
        <f>IF('予選運営表'!AF29="","",IF('予選運営表'!AF29=1,'予選運営表'!N29,IF('予選運営表'!AF30=1,'予選運営表'!N30,'予選運営表'!N31)))</f>
      </c>
      <c r="Q16" s="59"/>
      <c r="R16" s="65">
        <f>IF('予選運営表'!AF34="","",IF('予選運営表'!AF34=1,'予選運営表'!N34,IF('予選運営表'!AF35=1,'予選運営表'!N35,'予選運営表'!N36)))</f>
      </c>
      <c r="S16" s="59"/>
      <c r="T16" s="65">
        <f>IF(D16="","",INDEX('予選運営表'!N4:N37,MATCH(1,'予選運営表'!BM4:BM36,0),1))</f>
      </c>
      <c r="U16" s="61"/>
      <c r="V16" s="62"/>
      <c r="X16" s="64"/>
    </row>
    <row r="17" spans="2:24" s="72" customFormat="1" ht="16.5" customHeight="1" thickBot="1" thickTop="1">
      <c r="B17" s="66"/>
      <c r="C17" s="67"/>
      <c r="D17" s="68" t="s">
        <v>54</v>
      </c>
      <c r="E17" s="69"/>
      <c r="F17" s="68" t="s">
        <v>103</v>
      </c>
      <c r="G17" s="69"/>
      <c r="H17" s="68" t="s">
        <v>104</v>
      </c>
      <c r="I17" s="69"/>
      <c r="J17" s="68" t="s">
        <v>106</v>
      </c>
      <c r="K17" s="69"/>
      <c r="L17" s="525" t="s">
        <v>107</v>
      </c>
      <c r="M17" s="526"/>
      <c r="N17" s="69"/>
      <c r="O17" s="69"/>
      <c r="P17" s="68" t="s">
        <v>108</v>
      </c>
      <c r="Q17" s="69"/>
      <c r="R17" s="68" t="s">
        <v>109</v>
      </c>
      <c r="S17" s="69"/>
      <c r="T17" s="68" t="s">
        <v>110</v>
      </c>
      <c r="U17" s="70"/>
      <c r="V17" s="71"/>
      <c r="X17" s="73"/>
    </row>
    <row r="18" spans="2:24" s="80" customFormat="1" ht="15.75" customHeight="1" thickTop="1">
      <c r="B18" s="74"/>
      <c r="C18" s="75"/>
      <c r="D18" s="76"/>
      <c r="E18" s="76"/>
      <c r="F18" s="77"/>
      <c r="G18" s="48" t="str">
        <f>E27</f>
        <v>⑤</v>
      </c>
      <c r="H18" s="48"/>
      <c r="I18" s="76"/>
      <c r="J18" s="76"/>
      <c r="K18" s="77"/>
      <c r="L18" s="77"/>
      <c r="M18" s="77"/>
      <c r="N18" s="77"/>
      <c r="O18" s="77"/>
      <c r="P18" s="77"/>
      <c r="Q18" s="48" t="str">
        <f>E28</f>
        <v>⑥</v>
      </c>
      <c r="R18" s="48"/>
      <c r="S18" s="77"/>
      <c r="T18" s="77"/>
      <c r="U18" s="78"/>
      <c r="V18" s="79"/>
      <c r="X18" s="81"/>
    </row>
    <row r="19" spans="2:22" s="92" customFormat="1" ht="27.75" customHeight="1" thickBot="1">
      <c r="B19" s="82"/>
      <c r="C19" s="83"/>
      <c r="D19" s="84"/>
      <c r="E19" s="85">
        <f>IF(L27="","",L27)</f>
      </c>
      <c r="F19" s="86"/>
      <c r="G19" s="87">
        <f>G27</f>
        <v>0.4847222222222221</v>
      </c>
      <c r="H19" s="88"/>
      <c r="I19" s="89">
        <f>IF(O27="","",O27)</f>
      </c>
      <c r="J19" s="86"/>
      <c r="K19" s="86"/>
      <c r="L19" s="86"/>
      <c r="M19" s="509">
        <f>IF(L28="","",L28)</f>
      </c>
      <c r="N19" s="510"/>
      <c r="O19" s="86"/>
      <c r="P19" s="86"/>
      <c r="Q19" s="87">
        <f>G28</f>
        <v>0.5069444444444443</v>
      </c>
      <c r="R19" s="86"/>
      <c r="S19" s="509">
        <f>IF(O28="","",O28)</f>
      </c>
      <c r="T19" s="509"/>
      <c r="U19" s="90"/>
      <c r="V19" s="91"/>
    </row>
    <row r="20" spans="2:22" s="98" customFormat="1" ht="11.25">
      <c r="B20" s="93"/>
      <c r="C20" s="94"/>
      <c r="D20" s="94"/>
      <c r="E20" s="94"/>
      <c r="F20" s="95"/>
      <c r="G20" s="96"/>
      <c r="H20" s="96" t="s">
        <v>42</v>
      </c>
      <c r="I20" s="96" t="s">
        <v>43</v>
      </c>
      <c r="J20" s="95" t="s">
        <v>44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7"/>
    </row>
    <row r="21" spans="2:22" s="103" customFormat="1" ht="12" thickBot="1">
      <c r="B21" s="99"/>
      <c r="C21" s="95"/>
      <c r="D21" s="100">
        <v>0.0020833333333333333</v>
      </c>
      <c r="E21" s="100">
        <v>0.01875</v>
      </c>
      <c r="F21" s="100">
        <v>0.003472222222222222</v>
      </c>
      <c r="G21" s="101">
        <v>0.003472222222222222</v>
      </c>
      <c r="H21" s="101">
        <v>0.010416666666666666</v>
      </c>
      <c r="I21" s="101">
        <v>0.01875</v>
      </c>
      <c r="J21" s="100">
        <v>0.03125</v>
      </c>
      <c r="K21" s="100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102"/>
    </row>
    <row r="22" spans="2:22" ht="31.5" customHeight="1" thickTop="1">
      <c r="B22" s="21"/>
      <c r="C22" s="513"/>
      <c r="D22" s="514"/>
      <c r="E22" s="514"/>
      <c r="F22" s="515"/>
      <c r="G22" s="516" t="s">
        <v>45</v>
      </c>
      <c r="H22" s="516"/>
      <c r="I22" s="516"/>
      <c r="J22" s="517" t="s">
        <v>46</v>
      </c>
      <c r="K22" s="518"/>
      <c r="L22" s="518"/>
      <c r="M22" s="518"/>
      <c r="N22" s="518"/>
      <c r="O22" s="518"/>
      <c r="P22" s="518"/>
      <c r="Q22" s="519"/>
      <c r="R22" s="520" t="s">
        <v>191</v>
      </c>
      <c r="S22" s="507"/>
      <c r="T22" s="507" t="s">
        <v>192</v>
      </c>
      <c r="U22" s="508"/>
      <c r="V22" s="25"/>
    </row>
    <row r="23" spans="2:22" s="80" customFormat="1" ht="25.5" customHeight="1">
      <c r="B23" s="74"/>
      <c r="C23" s="476" t="s">
        <v>47</v>
      </c>
      <c r="D23" s="477"/>
      <c r="E23" s="479" t="s">
        <v>55</v>
      </c>
      <c r="F23" s="480"/>
      <c r="G23" s="104">
        <v>0.3958333333333333</v>
      </c>
      <c r="H23" s="105" t="s">
        <v>48</v>
      </c>
      <c r="I23" s="106">
        <f>G23+$I$21</f>
        <v>0.4145833333333333</v>
      </c>
      <c r="J23" s="505">
        <f>D16</f>
      </c>
      <c r="K23" s="506"/>
      <c r="L23" s="277"/>
      <c r="M23" s="490" t="s">
        <v>49</v>
      </c>
      <c r="N23" s="490"/>
      <c r="O23" s="277"/>
      <c r="P23" s="504">
        <f>F16</f>
      </c>
      <c r="Q23" s="505"/>
      <c r="R23" s="499">
        <f>H16</f>
      </c>
      <c r="S23" s="499"/>
      <c r="T23" s="499">
        <f>J16</f>
      </c>
      <c r="U23" s="502"/>
      <c r="V23" s="79"/>
    </row>
    <row r="24" spans="2:22" s="80" customFormat="1" ht="25.5" customHeight="1">
      <c r="B24" s="74"/>
      <c r="C24" s="478"/>
      <c r="D24" s="477"/>
      <c r="E24" s="479" t="s">
        <v>56</v>
      </c>
      <c r="F24" s="480"/>
      <c r="G24" s="104">
        <f>I23+$G$21</f>
        <v>0.4180555555555555</v>
      </c>
      <c r="H24" s="105" t="s">
        <v>48</v>
      </c>
      <c r="I24" s="106">
        <f>G24+$I$21</f>
        <v>0.4368055555555555</v>
      </c>
      <c r="J24" s="505">
        <f>H16</f>
      </c>
      <c r="K24" s="506"/>
      <c r="L24" s="277"/>
      <c r="M24" s="490" t="s">
        <v>49</v>
      </c>
      <c r="N24" s="490"/>
      <c r="O24" s="277"/>
      <c r="P24" s="504">
        <f>J16</f>
      </c>
      <c r="Q24" s="505"/>
      <c r="R24" s="499">
        <f>D16</f>
      </c>
      <c r="S24" s="499"/>
      <c r="T24" s="499">
        <f>F16</f>
      </c>
      <c r="U24" s="502"/>
      <c r="V24" s="79"/>
    </row>
    <row r="25" spans="2:22" s="80" customFormat="1" ht="25.5" customHeight="1">
      <c r="B25" s="74"/>
      <c r="C25" s="478"/>
      <c r="D25" s="477"/>
      <c r="E25" s="479" t="s">
        <v>57</v>
      </c>
      <c r="F25" s="480"/>
      <c r="G25" s="104">
        <f>I24+$G$21</f>
        <v>0.4402777777777777</v>
      </c>
      <c r="H25" s="105" t="s">
        <v>48</v>
      </c>
      <c r="I25" s="106">
        <f>G25+$I$21</f>
        <v>0.4590277777777777</v>
      </c>
      <c r="J25" s="505">
        <f>L16</f>
      </c>
      <c r="K25" s="506"/>
      <c r="L25" s="277"/>
      <c r="M25" s="490" t="s">
        <v>49</v>
      </c>
      <c r="N25" s="490"/>
      <c r="O25" s="277"/>
      <c r="P25" s="504">
        <f>P16</f>
      </c>
      <c r="Q25" s="505"/>
      <c r="R25" s="499">
        <f>R16</f>
      </c>
      <c r="S25" s="499"/>
      <c r="T25" s="499">
        <f>T16</f>
      </c>
      <c r="U25" s="502"/>
      <c r="V25" s="79"/>
    </row>
    <row r="26" spans="2:22" s="80" customFormat="1" ht="25.5" customHeight="1">
      <c r="B26" s="74"/>
      <c r="C26" s="478"/>
      <c r="D26" s="477"/>
      <c r="E26" s="479" t="s">
        <v>58</v>
      </c>
      <c r="F26" s="480"/>
      <c r="G26" s="104">
        <f aca="true" t="shared" si="0" ref="G26:G32">I25+$G$21</f>
        <v>0.4624999999999999</v>
      </c>
      <c r="H26" s="105" t="s">
        <v>48</v>
      </c>
      <c r="I26" s="106">
        <f aca="true" t="shared" si="1" ref="I26:I32">G26+$I$21</f>
        <v>0.4812499999999999</v>
      </c>
      <c r="J26" s="505">
        <f>R16</f>
      </c>
      <c r="K26" s="506"/>
      <c r="L26" s="277"/>
      <c r="M26" s="490" t="s">
        <v>49</v>
      </c>
      <c r="N26" s="490"/>
      <c r="O26" s="277"/>
      <c r="P26" s="504">
        <f>T16</f>
      </c>
      <c r="Q26" s="505"/>
      <c r="R26" s="499">
        <f>L16</f>
      </c>
      <c r="S26" s="499"/>
      <c r="T26" s="499">
        <f>P25</f>
      </c>
      <c r="U26" s="502"/>
      <c r="V26" s="79"/>
    </row>
    <row r="27" spans="2:22" s="80" customFormat="1" ht="25.5" customHeight="1">
      <c r="B27" s="74"/>
      <c r="C27" s="481" t="s">
        <v>50</v>
      </c>
      <c r="D27" s="482"/>
      <c r="E27" s="479" t="s">
        <v>59</v>
      </c>
      <c r="F27" s="480"/>
      <c r="G27" s="104">
        <f t="shared" si="0"/>
        <v>0.4847222222222221</v>
      </c>
      <c r="H27" s="105" t="s">
        <v>48</v>
      </c>
      <c r="I27" s="106">
        <f t="shared" si="1"/>
        <v>0.5034722222222221</v>
      </c>
      <c r="J27" s="488">
        <f>IF(L23="","",IF(L23&gt;O23,P23,J23))</f>
      </c>
      <c r="K27" s="489"/>
      <c r="L27" s="278"/>
      <c r="M27" s="490" t="s">
        <v>49</v>
      </c>
      <c r="N27" s="490"/>
      <c r="O27" s="278"/>
      <c r="P27" s="498">
        <f>IF(L24="","",IF(L24&gt;O24,P24,J24))</f>
      </c>
      <c r="Q27" s="488"/>
      <c r="R27" s="499">
        <f>J29</f>
      </c>
      <c r="S27" s="499"/>
      <c r="T27" s="499">
        <f>P29</f>
      </c>
      <c r="U27" s="502"/>
      <c r="V27" s="79"/>
    </row>
    <row r="28" spans="2:22" s="80" customFormat="1" ht="25.5" customHeight="1">
      <c r="B28" s="74"/>
      <c r="C28" s="483"/>
      <c r="D28" s="484"/>
      <c r="E28" s="479" t="s">
        <v>60</v>
      </c>
      <c r="F28" s="480"/>
      <c r="G28" s="104">
        <f t="shared" si="0"/>
        <v>0.5069444444444443</v>
      </c>
      <c r="H28" s="105" t="s">
        <v>48</v>
      </c>
      <c r="I28" s="106">
        <f t="shared" si="1"/>
        <v>0.5256944444444444</v>
      </c>
      <c r="J28" s="488">
        <f>IF(L25="","",IF(L25&gt;O25,P25,J25))</f>
      </c>
      <c r="K28" s="489"/>
      <c r="L28" s="278"/>
      <c r="M28" s="490" t="s">
        <v>49</v>
      </c>
      <c r="N28" s="490"/>
      <c r="O28" s="278"/>
      <c r="P28" s="498">
        <f>IF(L26="","",IF(L26&gt;O26,P26,J26))</f>
      </c>
      <c r="Q28" s="488"/>
      <c r="R28" s="499">
        <f>J30</f>
      </c>
      <c r="S28" s="499"/>
      <c r="T28" s="499">
        <f>P31</f>
      </c>
      <c r="U28" s="502"/>
      <c r="V28" s="79"/>
    </row>
    <row r="29" spans="2:22" s="80" customFormat="1" ht="25.5" customHeight="1">
      <c r="B29" s="74"/>
      <c r="C29" s="476" t="s">
        <v>51</v>
      </c>
      <c r="D29" s="477"/>
      <c r="E29" s="479" t="s">
        <v>61</v>
      </c>
      <c r="F29" s="480"/>
      <c r="G29" s="104">
        <f t="shared" si="0"/>
        <v>0.5291666666666666</v>
      </c>
      <c r="H29" s="105" t="s">
        <v>48</v>
      </c>
      <c r="I29" s="106">
        <f t="shared" si="1"/>
        <v>0.5479166666666666</v>
      </c>
      <c r="J29" s="489">
        <f>IF(L23="","",IF(L23&lt;O23,P23,J23))</f>
      </c>
      <c r="K29" s="497"/>
      <c r="L29" s="278"/>
      <c r="M29" s="490" t="s">
        <v>49</v>
      </c>
      <c r="N29" s="490"/>
      <c r="O29" s="278"/>
      <c r="P29" s="497">
        <f>IF(L24="","",IF(L24&lt;O24,P24,J24))</f>
      </c>
      <c r="Q29" s="498"/>
      <c r="R29" s="499">
        <f>J27</f>
      </c>
      <c r="S29" s="499"/>
      <c r="T29" s="499">
        <f>P27</f>
      </c>
      <c r="U29" s="502"/>
      <c r="V29" s="79"/>
    </row>
    <row r="30" spans="2:22" s="80" customFormat="1" ht="25.5" customHeight="1">
      <c r="B30" s="74"/>
      <c r="C30" s="478"/>
      <c r="D30" s="477"/>
      <c r="E30" s="479" t="s">
        <v>62</v>
      </c>
      <c r="F30" s="480"/>
      <c r="G30" s="104">
        <f t="shared" si="0"/>
        <v>0.5513888888888888</v>
      </c>
      <c r="H30" s="105" t="s">
        <v>48</v>
      </c>
      <c r="I30" s="106">
        <f t="shared" si="1"/>
        <v>0.5701388888888889</v>
      </c>
      <c r="J30" s="489">
        <f>IF(L25="","",IF(L25&lt;O25,P25,J25))</f>
      </c>
      <c r="K30" s="497"/>
      <c r="L30" s="278"/>
      <c r="M30" s="490" t="s">
        <v>49</v>
      </c>
      <c r="N30" s="490"/>
      <c r="O30" s="278"/>
      <c r="P30" s="497">
        <f>IF(L26="","",IF(L26&lt;O26,P26,J26))</f>
      </c>
      <c r="Q30" s="498"/>
      <c r="R30" s="499">
        <f>J28</f>
      </c>
      <c r="S30" s="499"/>
      <c r="T30" s="499">
        <f>P28</f>
      </c>
      <c r="U30" s="502"/>
      <c r="V30" s="79"/>
    </row>
    <row r="31" spans="2:22" s="80" customFormat="1" ht="30" customHeight="1">
      <c r="B31" s="74"/>
      <c r="C31" s="476" t="s">
        <v>52</v>
      </c>
      <c r="D31" s="487"/>
      <c r="E31" s="479" t="s">
        <v>63</v>
      </c>
      <c r="F31" s="480"/>
      <c r="G31" s="104">
        <f t="shared" si="0"/>
        <v>0.5736111111111111</v>
      </c>
      <c r="H31" s="105" t="s">
        <v>48</v>
      </c>
      <c r="I31" s="106">
        <f t="shared" si="1"/>
        <v>0.5923611111111111</v>
      </c>
      <c r="J31" s="488">
        <f>IF(L29="","",IF(L29&gt;O29,P29,J29))</f>
      </c>
      <c r="K31" s="489"/>
      <c r="L31" s="278"/>
      <c r="M31" s="490" t="s">
        <v>49</v>
      </c>
      <c r="N31" s="490"/>
      <c r="O31" s="278"/>
      <c r="P31" s="498">
        <f>IF(L30="","",IF(L30&gt;O30,P30,J30))</f>
      </c>
      <c r="Q31" s="488"/>
      <c r="R31" s="499">
        <f>J32</f>
      </c>
      <c r="S31" s="499"/>
      <c r="T31" s="499">
        <f>P32</f>
      </c>
      <c r="U31" s="502"/>
      <c r="V31" s="79"/>
    </row>
    <row r="32" spans="2:22" s="80" customFormat="1" ht="30" customHeight="1" thickBot="1">
      <c r="B32" s="74"/>
      <c r="C32" s="495" t="s">
        <v>53</v>
      </c>
      <c r="D32" s="496"/>
      <c r="E32" s="485" t="s">
        <v>64</v>
      </c>
      <c r="F32" s="486"/>
      <c r="G32" s="107">
        <f t="shared" si="0"/>
        <v>0.5958333333333333</v>
      </c>
      <c r="H32" s="108" t="s">
        <v>48</v>
      </c>
      <c r="I32" s="109">
        <f t="shared" si="1"/>
        <v>0.6145833333333334</v>
      </c>
      <c r="J32" s="491">
        <f>IF(L29="","",IF(L29&lt;O29,P29,J29))</f>
      </c>
      <c r="K32" s="492"/>
      <c r="L32" s="279"/>
      <c r="M32" s="493" t="s">
        <v>49</v>
      </c>
      <c r="N32" s="494"/>
      <c r="O32" s="279"/>
      <c r="P32" s="503">
        <f>IF(L30="","",IF(L30&lt;O30,P30,J30))</f>
      </c>
      <c r="Q32" s="491"/>
      <c r="R32" s="500">
        <f>J31</f>
      </c>
      <c r="S32" s="500"/>
      <c r="T32" s="500">
        <f>P31</f>
      </c>
      <c r="U32" s="501"/>
      <c r="V32" s="79"/>
    </row>
    <row r="33" spans="2:22" s="80" customFormat="1" ht="11.25" customHeight="1" thickTop="1">
      <c r="B33" s="74"/>
      <c r="C33" s="110"/>
      <c r="D33" s="111"/>
      <c r="E33" s="111"/>
      <c r="F33" s="111"/>
      <c r="G33" s="112"/>
      <c r="H33" s="113"/>
      <c r="I33" s="11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79"/>
    </row>
    <row r="34" spans="2:22" ht="8.25" customHeight="1" thickBot="1">
      <c r="B34" s="115"/>
      <c r="C34" s="116"/>
      <c r="D34" s="116"/>
      <c r="E34" s="116"/>
      <c r="F34" s="116"/>
      <c r="G34" s="117"/>
      <c r="H34" s="118"/>
      <c r="I34" s="117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</row>
    <row r="35" ht="14.25" thickTop="1"/>
  </sheetData>
  <sheetProtection/>
  <mergeCells count="83">
    <mergeCell ref="H7:I7"/>
    <mergeCell ref="N8:O8"/>
    <mergeCell ref="L12:M12"/>
    <mergeCell ref="N12:O12"/>
    <mergeCell ref="N13:O13"/>
    <mergeCell ref="N14:O14"/>
    <mergeCell ref="Q5:R5"/>
    <mergeCell ref="O6:P6"/>
    <mergeCell ref="C22:F22"/>
    <mergeCell ref="G22:I22"/>
    <mergeCell ref="J22:Q22"/>
    <mergeCell ref="R22:S22"/>
    <mergeCell ref="L15:M15"/>
    <mergeCell ref="L16:M16"/>
    <mergeCell ref="L17:M17"/>
    <mergeCell ref="S19:T19"/>
    <mergeCell ref="T22:U22"/>
    <mergeCell ref="M19:N19"/>
    <mergeCell ref="T23:U23"/>
    <mergeCell ref="J24:K24"/>
    <mergeCell ref="M24:N24"/>
    <mergeCell ref="P24:Q24"/>
    <mergeCell ref="R24:S24"/>
    <mergeCell ref="T24:U24"/>
    <mergeCell ref="J23:K23"/>
    <mergeCell ref="M23:N23"/>
    <mergeCell ref="P23:Q23"/>
    <mergeCell ref="R23:S23"/>
    <mergeCell ref="T25:U25"/>
    <mergeCell ref="J26:K26"/>
    <mergeCell ref="M26:N26"/>
    <mergeCell ref="P26:Q26"/>
    <mergeCell ref="R26:S26"/>
    <mergeCell ref="T26:U26"/>
    <mergeCell ref="J25:K25"/>
    <mergeCell ref="M25:N25"/>
    <mergeCell ref="P25:Q25"/>
    <mergeCell ref="R25:S25"/>
    <mergeCell ref="T27:U27"/>
    <mergeCell ref="J28:K28"/>
    <mergeCell ref="M28:N28"/>
    <mergeCell ref="P28:Q28"/>
    <mergeCell ref="R28:S28"/>
    <mergeCell ref="T28:U28"/>
    <mergeCell ref="J27:K27"/>
    <mergeCell ref="M27:N27"/>
    <mergeCell ref="R27:S27"/>
    <mergeCell ref="T29:U29"/>
    <mergeCell ref="J30:K30"/>
    <mergeCell ref="M30:N30"/>
    <mergeCell ref="P30:Q30"/>
    <mergeCell ref="R30:S30"/>
    <mergeCell ref="T30:U30"/>
    <mergeCell ref="J29:K29"/>
    <mergeCell ref="M29:N29"/>
    <mergeCell ref="E23:F23"/>
    <mergeCell ref="P29:Q29"/>
    <mergeCell ref="R29:S29"/>
    <mergeCell ref="R32:S32"/>
    <mergeCell ref="T32:U32"/>
    <mergeCell ref="P31:Q31"/>
    <mergeCell ref="R31:S31"/>
    <mergeCell ref="T31:U31"/>
    <mergeCell ref="P32:Q32"/>
    <mergeCell ref="P27:Q27"/>
    <mergeCell ref="E32:F32"/>
    <mergeCell ref="C31:D31"/>
    <mergeCell ref="J31:K31"/>
    <mergeCell ref="M31:N31"/>
    <mergeCell ref="E31:F31"/>
    <mergeCell ref="J32:K32"/>
    <mergeCell ref="M32:N32"/>
    <mergeCell ref="C32:D32"/>
    <mergeCell ref="C29:D30"/>
    <mergeCell ref="E29:F29"/>
    <mergeCell ref="E30:F30"/>
    <mergeCell ref="E24:F24"/>
    <mergeCell ref="E25:F25"/>
    <mergeCell ref="E26:F26"/>
    <mergeCell ref="E27:F27"/>
    <mergeCell ref="E28:F28"/>
    <mergeCell ref="C27:D28"/>
    <mergeCell ref="C23:D26"/>
  </mergeCells>
  <printOptions/>
  <pageMargins left="0.25" right="0.25" top="0.75" bottom="0.75" header="0.3" footer="0.3"/>
  <pageSetup fitToHeight="1" fitToWidth="1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4"/>
  <sheetViews>
    <sheetView showGridLines="0" zoomScale="90" zoomScaleNormal="90" zoomScalePageLayoutView="0" workbookViewId="0" topLeftCell="A23">
      <selection activeCell="G22" sqref="G22:I22"/>
    </sheetView>
  </sheetViews>
  <sheetFormatPr defaultColWidth="9.140625" defaultRowHeight="15"/>
  <cols>
    <col min="1" max="1" width="0.85546875" style="13" customWidth="1"/>
    <col min="2" max="2" width="2.57421875" style="13" customWidth="1"/>
    <col min="3" max="6" width="5.57421875" style="14" customWidth="1"/>
    <col min="7" max="7" width="6.421875" style="15" customWidth="1"/>
    <col min="8" max="8" width="5.57421875" style="15" customWidth="1"/>
    <col min="9" max="9" width="6.140625" style="15" customWidth="1"/>
    <col min="10" max="11" width="5.57421875" style="13" customWidth="1"/>
    <col min="12" max="12" width="3.140625" style="13" customWidth="1"/>
    <col min="13" max="13" width="2.8515625" style="13" customWidth="1"/>
    <col min="14" max="15" width="3.140625" style="13" customWidth="1"/>
    <col min="16" max="21" width="5.57421875" style="13" customWidth="1"/>
    <col min="22" max="22" width="2.57421875" style="13" customWidth="1"/>
    <col min="23" max="16384" width="9.00390625" style="13" customWidth="1"/>
  </cols>
  <sheetData>
    <row r="1" ht="14.25" thickBot="1"/>
    <row r="2" spans="2:22" ht="9" customHeight="1" thickTop="1">
      <c r="B2" s="16"/>
      <c r="C2" s="17"/>
      <c r="D2" s="17"/>
      <c r="E2" s="17"/>
      <c r="F2" s="17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2:22" ht="18.75" customHeight="1">
      <c r="B3" s="21"/>
      <c r="C3" s="22" t="str">
        <f>'大会要綱'!A2</f>
        <v>2016年度DEPO　CUP江東区3年生研修大会</v>
      </c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</row>
    <row r="4" spans="2:22" ht="9" customHeight="1" thickBot="1">
      <c r="B4" s="21"/>
      <c r="C4" s="26"/>
      <c r="D4" s="26"/>
      <c r="E4" s="26"/>
      <c r="F4" s="26"/>
      <c r="G4" s="27"/>
      <c r="H4" s="27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5"/>
    </row>
    <row r="5" spans="2:22" ht="61.5" customHeight="1">
      <c r="B5" s="21"/>
      <c r="C5" s="29"/>
      <c r="D5" s="30"/>
      <c r="E5" s="30"/>
      <c r="F5" s="30"/>
      <c r="G5" s="31">
        <f>IF(L32="","",L32)</f>
      </c>
      <c r="H5" s="32"/>
      <c r="I5" s="32"/>
      <c r="J5" s="33"/>
      <c r="K5" s="32" t="str">
        <f>E32</f>
        <v>⑩</v>
      </c>
      <c r="L5" s="33"/>
      <c r="M5" s="33"/>
      <c r="N5" s="33"/>
      <c r="O5" s="33"/>
      <c r="P5" s="33"/>
      <c r="Q5" s="511">
        <f>IF(O32="","",O32)</f>
      </c>
      <c r="R5" s="511"/>
      <c r="S5" s="30"/>
      <c r="T5" s="30"/>
      <c r="U5" s="34"/>
      <c r="V5" s="25"/>
    </row>
    <row r="6" spans="2:25" ht="13.5" customHeight="1">
      <c r="B6" s="21"/>
      <c r="C6" s="35"/>
      <c r="D6" s="36"/>
      <c r="E6" s="36"/>
      <c r="F6" s="36"/>
      <c r="G6" s="37"/>
      <c r="H6" s="37"/>
      <c r="I6" s="37"/>
      <c r="J6" s="36"/>
      <c r="K6" s="38">
        <f>G32</f>
        <v>0.5958333333333333</v>
      </c>
      <c r="L6" s="36"/>
      <c r="M6" s="36"/>
      <c r="N6" s="36"/>
      <c r="O6" s="512"/>
      <c r="P6" s="512"/>
      <c r="Q6" s="36"/>
      <c r="R6" s="36"/>
      <c r="S6" s="36"/>
      <c r="T6" s="36"/>
      <c r="U6" s="39"/>
      <c r="V6" s="25"/>
      <c r="Y6" s="168"/>
    </row>
    <row r="7" spans="2:22" ht="23.25" customHeight="1">
      <c r="B7" s="21"/>
      <c r="C7" s="35"/>
      <c r="D7" s="36"/>
      <c r="E7" s="36"/>
      <c r="F7" s="36"/>
      <c r="G7" s="37"/>
      <c r="H7" s="527">
        <f>IF(L31="","",L31)</f>
      </c>
      <c r="I7" s="527"/>
      <c r="J7" s="36"/>
      <c r="K7" s="37" t="str">
        <f>E31</f>
        <v>⑨</v>
      </c>
      <c r="L7" s="36"/>
      <c r="M7" s="36"/>
      <c r="N7" s="36"/>
      <c r="O7" s="40">
        <f>IF(O31="","",O31)</f>
      </c>
      <c r="P7" s="41"/>
      <c r="Q7" s="36"/>
      <c r="R7" s="36"/>
      <c r="S7" s="36"/>
      <c r="T7" s="36"/>
      <c r="U7" s="39"/>
      <c r="V7" s="25"/>
    </row>
    <row r="8" spans="2:22" ht="15" customHeight="1">
      <c r="B8" s="21"/>
      <c r="C8" s="35"/>
      <c r="D8" s="36"/>
      <c r="E8" s="42">
        <f>IF(L29="","",L29)</f>
      </c>
      <c r="F8" s="43"/>
      <c r="G8" s="44"/>
      <c r="H8" s="44"/>
      <c r="I8" s="40">
        <f>IF(O29="","",O29)</f>
      </c>
      <c r="J8" s="36"/>
      <c r="K8" s="38">
        <f>G31</f>
        <v>0.5736111111111111</v>
      </c>
      <c r="L8" s="36"/>
      <c r="M8" s="36"/>
      <c r="N8" s="528">
        <f>IF(L30="","",L30)</f>
      </c>
      <c r="O8" s="529"/>
      <c r="P8" s="44"/>
      <c r="Q8" s="44"/>
      <c r="R8" s="40"/>
      <c r="S8" s="40">
        <f>IF(O30="","",O30)</f>
      </c>
      <c r="T8" s="36"/>
      <c r="U8" s="39"/>
      <c r="V8" s="25"/>
    </row>
    <row r="9" spans="2:22" s="51" customFormat="1" ht="12" customHeight="1">
      <c r="B9" s="45"/>
      <c r="C9" s="46"/>
      <c r="D9" s="47"/>
      <c r="E9" s="47"/>
      <c r="F9" s="47"/>
      <c r="G9" s="48" t="str">
        <f>E29</f>
        <v>⑦</v>
      </c>
      <c r="H9" s="48"/>
      <c r="I9" s="48"/>
      <c r="J9" s="47"/>
      <c r="K9" s="47"/>
      <c r="L9" s="47"/>
      <c r="M9" s="47"/>
      <c r="N9" s="47"/>
      <c r="O9" s="47"/>
      <c r="P9" s="47"/>
      <c r="Q9" s="48" t="str">
        <f>E30</f>
        <v>⑧</v>
      </c>
      <c r="R9" s="47"/>
      <c r="S9" s="47"/>
      <c r="T9" s="47"/>
      <c r="U9" s="49"/>
      <c r="V9" s="50"/>
    </row>
    <row r="10" spans="2:22" s="51" customFormat="1" ht="12" customHeight="1">
      <c r="B10" s="45"/>
      <c r="C10" s="46"/>
      <c r="D10" s="47"/>
      <c r="E10" s="47"/>
      <c r="F10" s="47"/>
      <c r="G10" s="48"/>
      <c r="H10" s="48"/>
      <c r="I10" s="48"/>
      <c r="J10" s="47"/>
      <c r="K10" s="47"/>
      <c r="L10" s="47"/>
      <c r="M10" s="47"/>
      <c r="N10" s="47"/>
      <c r="O10" s="47"/>
      <c r="P10" s="47"/>
      <c r="Q10" s="48"/>
      <c r="R10" s="47"/>
      <c r="S10" s="47"/>
      <c r="T10" s="47"/>
      <c r="U10" s="49"/>
      <c r="V10" s="50"/>
    </row>
    <row r="11" spans="2:22" s="51" customFormat="1" ht="12" customHeight="1">
      <c r="B11" s="45"/>
      <c r="C11" s="46"/>
      <c r="D11" s="47"/>
      <c r="E11" s="47"/>
      <c r="F11" s="47"/>
      <c r="G11" s="52">
        <f>G29</f>
        <v>0.5291666666666666</v>
      </c>
      <c r="H11" s="48"/>
      <c r="I11" s="48"/>
      <c r="J11" s="47"/>
      <c r="K11" s="47"/>
      <c r="L11" s="47"/>
      <c r="M11" s="47"/>
      <c r="N11" s="47"/>
      <c r="O11" s="47"/>
      <c r="P11" s="47"/>
      <c r="Q11" s="52">
        <f>G30</f>
        <v>0.5513888888888888</v>
      </c>
      <c r="R11" s="47"/>
      <c r="S11" s="47"/>
      <c r="T11" s="47"/>
      <c r="U11" s="49"/>
      <c r="V11" s="50"/>
    </row>
    <row r="12" spans="2:22" ht="29.25" customHeight="1">
      <c r="B12" s="21"/>
      <c r="C12" s="35"/>
      <c r="D12" s="42">
        <f>IF(L23="","",L23)</f>
      </c>
      <c r="E12" s="37" t="str">
        <f>E23</f>
        <v>①</v>
      </c>
      <c r="F12" s="53">
        <f>IF(O23="","",O23)</f>
      </c>
      <c r="G12" s="37"/>
      <c r="H12" s="54">
        <f>IF(L24="","",L24)</f>
      </c>
      <c r="I12" s="37" t="str">
        <f>E24</f>
        <v>②</v>
      </c>
      <c r="J12" s="53">
        <f>IF(O24="","",O24)</f>
      </c>
      <c r="K12" s="36"/>
      <c r="L12" s="530">
        <f>IF(L25="","",L25)</f>
      </c>
      <c r="M12" s="530"/>
      <c r="N12" s="531" t="str">
        <f>E25</f>
        <v>③</v>
      </c>
      <c r="O12" s="532"/>
      <c r="P12" s="53">
        <f>IF(O25="","",O25)</f>
      </c>
      <c r="Q12" s="36"/>
      <c r="R12" s="54">
        <f>IF(L26="","",L26)</f>
      </c>
      <c r="S12" s="37" t="str">
        <f>E26</f>
        <v>④</v>
      </c>
      <c r="T12" s="53">
        <f>IF(O26="","",O26)</f>
      </c>
      <c r="U12" s="39"/>
      <c r="V12" s="25"/>
    </row>
    <row r="13" spans="2:22" ht="15" customHeight="1">
      <c r="B13" s="21"/>
      <c r="C13" s="35"/>
      <c r="D13" s="42"/>
      <c r="E13" s="37"/>
      <c r="F13" s="53"/>
      <c r="G13" s="37"/>
      <c r="H13" s="54"/>
      <c r="I13" s="37"/>
      <c r="J13" s="53"/>
      <c r="K13" s="36"/>
      <c r="L13" s="54"/>
      <c r="M13" s="54"/>
      <c r="N13" s="531"/>
      <c r="O13" s="532"/>
      <c r="P13" s="53"/>
      <c r="Q13" s="36"/>
      <c r="R13" s="54"/>
      <c r="S13" s="37"/>
      <c r="T13" s="53"/>
      <c r="U13" s="39"/>
      <c r="V13" s="25"/>
    </row>
    <row r="14" spans="2:22" ht="21" customHeight="1" thickBot="1">
      <c r="B14" s="21"/>
      <c r="C14" s="35"/>
      <c r="D14" s="36"/>
      <c r="E14" s="55">
        <f>G23</f>
        <v>0.3958333333333333</v>
      </c>
      <c r="F14" s="36"/>
      <c r="G14" s="37"/>
      <c r="H14" s="37"/>
      <c r="I14" s="55">
        <f>G24</f>
        <v>0.4180555555555555</v>
      </c>
      <c r="J14" s="36"/>
      <c r="K14" s="36"/>
      <c r="L14" s="36"/>
      <c r="M14" s="36"/>
      <c r="N14" s="533">
        <f>G25</f>
        <v>0.4402777777777777</v>
      </c>
      <c r="O14" s="532"/>
      <c r="P14" s="36"/>
      <c r="Q14" s="36"/>
      <c r="R14" s="36"/>
      <c r="S14" s="55">
        <f>G26</f>
        <v>0.4624999999999999</v>
      </c>
      <c r="T14" s="36"/>
      <c r="U14" s="39"/>
      <c r="V14" s="25"/>
    </row>
    <row r="15" spans="2:24" s="63" customFormat="1" ht="12" customHeight="1" thickTop="1">
      <c r="B15" s="56"/>
      <c r="C15" s="57"/>
      <c r="D15" s="58"/>
      <c r="E15" s="59"/>
      <c r="F15" s="58"/>
      <c r="G15" s="60"/>
      <c r="H15" s="58"/>
      <c r="I15" s="60"/>
      <c r="J15" s="58"/>
      <c r="K15" s="59"/>
      <c r="L15" s="521"/>
      <c r="M15" s="522"/>
      <c r="N15" s="59"/>
      <c r="O15" s="59"/>
      <c r="P15" s="58"/>
      <c r="Q15" s="59"/>
      <c r="R15" s="58"/>
      <c r="S15" s="59"/>
      <c r="T15" s="58"/>
      <c r="U15" s="61"/>
      <c r="V15" s="62"/>
      <c r="X15" s="64"/>
    </row>
    <row r="16" spans="2:24" s="63" customFormat="1" ht="156" customHeight="1" thickBot="1">
      <c r="B16" s="56"/>
      <c r="C16" s="57"/>
      <c r="D16" s="65">
        <f>IF('予選運営表'!G6="","",IF(ﾁｬﾝﾋﾟｵﾝｽﾞ!T16=IF('予選運営表'!AF4="","",IF('予選運営表'!AF4=2,'予選運営表'!N4,IF('予選運営表'!AF5=2,'予選運営表'!N5,'予選運営表'!N6))),INDEX('予選運営表'!N4:N37,MATCH(2,'予選運営表'!BO4:BO36,0),1),IF('予選運営表'!AF4="","",IF('予選運営表'!AF4=2,'予選運営表'!N4,IF('予選運営表'!AF5=2,'予選運営表'!N5,'予選運営表'!N6)))))</f>
      </c>
      <c r="E16" s="59"/>
      <c r="F16" s="65">
        <f>IF('予選運営表'!G6="","",IF(ﾁｬﾝﾋﾟｵﾝｽﾞ!T16=IF('予選運営表'!AF9="","",IF('予選運営表'!AF9=2,'予選運営表'!N9,IF('予選運営表'!AF10=2,'予選運営表'!N10,'予選運営表'!N11))),INDEX('予選運営表'!N4:N37,MATCH(2,'予選運営表'!BO4:BO36,0),1),IF('予選運営表'!AF9=2,'予選運営表'!N9,IF('予選運営表'!AF10=2,'予選運営表'!N10,'予選運営表'!N11))))</f>
      </c>
      <c r="G16" s="60"/>
      <c r="H16" s="65">
        <f>IF('予選運営表'!G6="","",IF(ﾁｬﾝﾋﾟｵﾝｽﾞ!T16=IF('予選運営表'!AF14="","",IF('予選運営表'!AF14=2,'予選運営表'!N14,IF('予選運営表'!AF15=2,'予選運営表'!N15,'予選運営表'!N16))),INDEX('予選運営表'!N4:N37,MATCH(2,'予選運営表'!BO4:BO36,0),1),IF('予選運営表'!AF14=2,'予選運営表'!N14,IF('予選運営表'!AF15=2,'予選運営表'!N15,'予選運営表'!N16))))</f>
      </c>
      <c r="I16" s="60"/>
      <c r="J16" s="65">
        <f>IF('予選運営表'!G6="","",IF(ﾁｬﾝﾋﾟｵﾝｽﾞ!T16=IF('予選運営表'!AF19="","",IF('予選運営表'!AF19=2,'予選運営表'!N19,IF('予選運営表'!AF20=2,'予選運営表'!N20,'予選運営表'!N21))),INDEX('予選運営表'!N4:N37,MATCH(2,'予選運営表'!BO4:BO36,0),1),IF('予選運営表'!AF19=2,'予選運営表'!N19,IF('予選運営表'!AF20=2,'予選運営表'!N20,'予選運営表'!N21))))</f>
      </c>
      <c r="K16" s="59"/>
      <c r="L16" s="523">
        <f>IF('予選運営表'!G6="","",IF(ﾁｬﾝﾋﾟｵﾝｽﾞ!T16=IF('予選運営表'!AF24="","",IF('予選運営表'!AF24=2,'予選運営表'!N24,IF('予選運営表'!AF25=2,'予選運営表'!N25,'予選運営表'!N26))),INDEX('予選運営表'!N4:N37,MATCH(2,'予選運営表'!BO4:BO36,0),1),IF('予選運営表'!AF24=2,'予選運営表'!N24,IF('予選運営表'!AF25=2,'予選運営表'!N25,'予選運営表'!N26))))</f>
      </c>
      <c r="M16" s="524"/>
      <c r="N16" s="59"/>
      <c r="O16" s="59"/>
      <c r="P16" s="65">
        <f>IF('予選運営表'!G6="","",IF(ﾁｬﾝﾋﾟｵﾝｽﾞ!T16=IF('予選運営表'!AF29="","",IF('予選運営表'!AF29=2,'予選運営表'!N29,IF('予選運営表'!AF30=2,'予選運営表'!N30,'予選運営表'!N31))),INDEX('予選運営表'!N4:N37,MATCH(2,'予選運営表'!BO4:BO36,0),1),IF('予選運営表'!AF29=2,'予選運営表'!N29,IF('予選運営表'!AF30=2,'予選運営表'!N30,'予選運営表'!N31))))</f>
      </c>
      <c r="Q16" s="59"/>
      <c r="R16" s="65">
        <f>IF('予選運営表'!G6="","",IF(ﾁｬﾝﾋﾟｵﾝｽﾞ!T16=IF('予選運営表'!AF34="","",IF('予選運営表'!AF34=2,'予選運営表'!N34,IF('予選運営表'!AF35=2,'予選運営表'!N35,'予選運営表'!N36))),INDEX('予選運営表'!N4:N37,MATCH(2,'予選運営表'!BO4:BO36,0),1),IF('予選運営表'!AF34=2,'予選運営表'!N34,IF('予選運営表'!AF35=2,'予選運営表'!N35,'予選運営表'!N36))))</f>
      </c>
      <c r="S16" s="59"/>
      <c r="T16" s="65">
        <f>IF('予選運営表'!G6="","",INDEX('予選運営表'!N4:N37,MATCH(1,'予選運営表'!BO4:BO36,0),1))</f>
      </c>
      <c r="U16" s="61"/>
      <c r="V16" s="62"/>
      <c r="X16" s="64"/>
    </row>
    <row r="17" spans="2:24" s="72" customFormat="1" ht="16.5" customHeight="1" thickBot="1" thickTop="1">
      <c r="B17" s="66"/>
      <c r="C17" s="67"/>
      <c r="D17" s="68" t="s">
        <v>111</v>
      </c>
      <c r="E17" s="69"/>
      <c r="F17" s="68" t="s">
        <v>112</v>
      </c>
      <c r="G17" s="69"/>
      <c r="H17" s="68" t="s">
        <v>113</v>
      </c>
      <c r="I17" s="69"/>
      <c r="J17" s="68" t="s">
        <v>105</v>
      </c>
      <c r="K17" s="69"/>
      <c r="L17" s="525" t="s">
        <v>114</v>
      </c>
      <c r="M17" s="526"/>
      <c r="N17" s="69"/>
      <c r="O17" s="69"/>
      <c r="P17" s="68" t="s">
        <v>115</v>
      </c>
      <c r="Q17" s="69"/>
      <c r="R17" s="68" t="s">
        <v>116</v>
      </c>
      <c r="S17" s="69"/>
      <c r="T17" s="228" t="s">
        <v>118</v>
      </c>
      <c r="U17" s="70"/>
      <c r="V17" s="71"/>
      <c r="X17" s="73"/>
    </row>
    <row r="18" spans="2:24" s="80" customFormat="1" ht="15.75" customHeight="1" thickTop="1">
      <c r="B18" s="74"/>
      <c r="C18" s="75"/>
      <c r="D18" s="76"/>
      <c r="E18" s="76"/>
      <c r="F18" s="77"/>
      <c r="G18" s="48" t="str">
        <f>E27</f>
        <v>⑤</v>
      </c>
      <c r="H18" s="48"/>
      <c r="I18" s="76"/>
      <c r="J18" s="76"/>
      <c r="K18" s="77"/>
      <c r="L18" s="77"/>
      <c r="M18" s="77"/>
      <c r="N18" s="77"/>
      <c r="O18" s="77"/>
      <c r="P18" s="77"/>
      <c r="Q18" s="48" t="str">
        <f>E28</f>
        <v>⑥</v>
      </c>
      <c r="R18" s="48"/>
      <c r="S18" s="77"/>
      <c r="T18" s="77"/>
      <c r="U18" s="78"/>
      <c r="V18" s="79"/>
      <c r="X18" s="81"/>
    </row>
    <row r="19" spans="2:22" s="92" customFormat="1" ht="27.75" customHeight="1" thickBot="1">
      <c r="B19" s="82"/>
      <c r="C19" s="83"/>
      <c r="D19" s="223"/>
      <c r="E19" s="85">
        <f>IF(L27="","",L27)</f>
      </c>
      <c r="F19" s="86"/>
      <c r="G19" s="87">
        <f>G27</f>
        <v>0.4847222222222221</v>
      </c>
      <c r="H19" s="88"/>
      <c r="I19" s="89">
        <f>IF(O27="","",O27)</f>
      </c>
      <c r="J19" s="86"/>
      <c r="K19" s="86"/>
      <c r="L19" s="86"/>
      <c r="M19" s="509">
        <f>IF(L28="","",L28)</f>
      </c>
      <c r="N19" s="510"/>
      <c r="O19" s="86"/>
      <c r="P19" s="86"/>
      <c r="Q19" s="87">
        <f>G28</f>
        <v>0.5069444444444443</v>
      </c>
      <c r="R19" s="86"/>
      <c r="S19" s="509">
        <f>IF(O28="","",O28)</f>
      </c>
      <c r="T19" s="509"/>
      <c r="U19" s="90"/>
      <c r="V19" s="91"/>
    </row>
    <row r="20" spans="2:22" s="98" customFormat="1" ht="11.25">
      <c r="B20" s="93"/>
      <c r="C20" s="94"/>
      <c r="D20" s="276" t="s">
        <v>117</v>
      </c>
      <c r="E20" s="94"/>
      <c r="F20" s="95"/>
      <c r="G20" s="96"/>
      <c r="H20" s="96"/>
      <c r="I20" s="96"/>
      <c r="J20" s="95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7"/>
    </row>
    <row r="21" spans="2:22" s="103" customFormat="1" ht="12" thickBot="1">
      <c r="B21" s="99"/>
      <c r="C21" s="95"/>
      <c r="D21" s="100">
        <v>0.0020833333333333333</v>
      </c>
      <c r="E21" s="100">
        <v>0.01875</v>
      </c>
      <c r="F21" s="100">
        <v>0.003472222222222222</v>
      </c>
      <c r="G21" s="101">
        <v>0.003472222222222222</v>
      </c>
      <c r="H21" s="101">
        <v>0.010416666666666666</v>
      </c>
      <c r="I21" s="101">
        <v>0.01875</v>
      </c>
      <c r="J21" s="100">
        <v>0.03125</v>
      </c>
      <c r="K21" s="100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102"/>
    </row>
    <row r="22" spans="2:22" ht="31.5" customHeight="1" thickTop="1">
      <c r="B22" s="21"/>
      <c r="C22" s="513"/>
      <c r="D22" s="514"/>
      <c r="E22" s="514"/>
      <c r="F22" s="515"/>
      <c r="G22" s="516" t="s">
        <v>45</v>
      </c>
      <c r="H22" s="516"/>
      <c r="I22" s="516"/>
      <c r="J22" s="517" t="s">
        <v>46</v>
      </c>
      <c r="K22" s="518"/>
      <c r="L22" s="518"/>
      <c r="M22" s="518"/>
      <c r="N22" s="518"/>
      <c r="O22" s="518"/>
      <c r="P22" s="518"/>
      <c r="Q22" s="519"/>
      <c r="R22" s="520" t="s">
        <v>191</v>
      </c>
      <c r="S22" s="507"/>
      <c r="T22" s="507" t="s">
        <v>192</v>
      </c>
      <c r="U22" s="508"/>
      <c r="V22" s="25"/>
    </row>
    <row r="23" spans="2:22" s="80" customFormat="1" ht="25.5" customHeight="1">
      <c r="B23" s="74"/>
      <c r="C23" s="476" t="s">
        <v>47</v>
      </c>
      <c r="D23" s="477"/>
      <c r="E23" s="479" t="s">
        <v>55</v>
      </c>
      <c r="F23" s="480"/>
      <c r="G23" s="104">
        <v>0.3958333333333333</v>
      </c>
      <c r="H23" s="105" t="s">
        <v>48</v>
      </c>
      <c r="I23" s="106">
        <f aca="true" t="shared" si="0" ref="I23:I32">G23+$I$21</f>
        <v>0.4145833333333333</v>
      </c>
      <c r="J23" s="505">
        <f>D16</f>
      </c>
      <c r="K23" s="506"/>
      <c r="L23" s="277"/>
      <c r="M23" s="490" t="s">
        <v>49</v>
      </c>
      <c r="N23" s="490"/>
      <c r="O23" s="277"/>
      <c r="P23" s="504">
        <f>F16</f>
      </c>
      <c r="Q23" s="505"/>
      <c r="R23" s="499">
        <f>H16</f>
      </c>
      <c r="S23" s="499"/>
      <c r="T23" s="499">
        <f>J16</f>
      </c>
      <c r="U23" s="502"/>
      <c r="V23" s="79"/>
    </row>
    <row r="24" spans="2:22" s="80" customFormat="1" ht="25.5" customHeight="1">
      <c r="B24" s="74"/>
      <c r="C24" s="478"/>
      <c r="D24" s="477"/>
      <c r="E24" s="479" t="s">
        <v>56</v>
      </c>
      <c r="F24" s="480"/>
      <c r="G24" s="104">
        <f>I23+$G$21</f>
        <v>0.4180555555555555</v>
      </c>
      <c r="H24" s="105" t="s">
        <v>48</v>
      </c>
      <c r="I24" s="106">
        <f t="shared" si="0"/>
        <v>0.4368055555555555</v>
      </c>
      <c r="J24" s="505">
        <f>H16</f>
      </c>
      <c r="K24" s="506"/>
      <c r="L24" s="277"/>
      <c r="M24" s="490" t="s">
        <v>49</v>
      </c>
      <c r="N24" s="490"/>
      <c r="O24" s="277"/>
      <c r="P24" s="504">
        <f>J16</f>
      </c>
      <c r="Q24" s="505"/>
      <c r="R24" s="499">
        <f>D16</f>
      </c>
      <c r="S24" s="499"/>
      <c r="T24" s="499">
        <f>F16</f>
      </c>
      <c r="U24" s="502"/>
      <c r="V24" s="79"/>
    </row>
    <row r="25" spans="2:22" s="80" customFormat="1" ht="25.5" customHeight="1">
      <c r="B25" s="74"/>
      <c r="C25" s="478"/>
      <c r="D25" s="477"/>
      <c r="E25" s="479" t="s">
        <v>57</v>
      </c>
      <c r="F25" s="480"/>
      <c r="G25" s="104">
        <f>I24+$G$21</f>
        <v>0.4402777777777777</v>
      </c>
      <c r="H25" s="105" t="s">
        <v>48</v>
      </c>
      <c r="I25" s="106">
        <f t="shared" si="0"/>
        <v>0.4590277777777777</v>
      </c>
      <c r="J25" s="505">
        <f>L16</f>
      </c>
      <c r="K25" s="506"/>
      <c r="L25" s="277"/>
      <c r="M25" s="490" t="s">
        <v>49</v>
      </c>
      <c r="N25" s="490"/>
      <c r="O25" s="277"/>
      <c r="P25" s="504">
        <f>P16</f>
      </c>
      <c r="Q25" s="505"/>
      <c r="R25" s="499">
        <f>R16</f>
      </c>
      <c r="S25" s="499"/>
      <c r="T25" s="499">
        <f>T16</f>
      </c>
      <c r="U25" s="502"/>
      <c r="V25" s="79"/>
    </row>
    <row r="26" spans="2:22" s="80" customFormat="1" ht="25.5" customHeight="1">
      <c r="B26" s="74"/>
      <c r="C26" s="478"/>
      <c r="D26" s="477"/>
      <c r="E26" s="479" t="s">
        <v>58</v>
      </c>
      <c r="F26" s="480"/>
      <c r="G26" s="104">
        <f aca="true" t="shared" si="1" ref="G26:G32">I25+$G$21</f>
        <v>0.4624999999999999</v>
      </c>
      <c r="H26" s="105" t="s">
        <v>48</v>
      </c>
      <c r="I26" s="106">
        <f t="shared" si="0"/>
        <v>0.4812499999999999</v>
      </c>
      <c r="J26" s="505">
        <f>R16</f>
      </c>
      <c r="K26" s="506"/>
      <c r="L26" s="277"/>
      <c r="M26" s="490" t="s">
        <v>49</v>
      </c>
      <c r="N26" s="490"/>
      <c r="O26" s="277"/>
      <c r="P26" s="504">
        <f>T16</f>
      </c>
      <c r="Q26" s="505"/>
      <c r="R26" s="499">
        <f>L16</f>
      </c>
      <c r="S26" s="499"/>
      <c r="T26" s="499">
        <f>P25</f>
      </c>
      <c r="U26" s="502"/>
      <c r="V26" s="79"/>
    </row>
    <row r="27" spans="2:22" s="80" customFormat="1" ht="25.5" customHeight="1">
      <c r="B27" s="74"/>
      <c r="C27" s="481" t="s">
        <v>50</v>
      </c>
      <c r="D27" s="482"/>
      <c r="E27" s="479" t="s">
        <v>59</v>
      </c>
      <c r="F27" s="480"/>
      <c r="G27" s="104">
        <f t="shared" si="1"/>
        <v>0.4847222222222221</v>
      </c>
      <c r="H27" s="105" t="s">
        <v>48</v>
      </c>
      <c r="I27" s="106">
        <f t="shared" si="0"/>
        <v>0.5034722222222221</v>
      </c>
      <c r="J27" s="488">
        <f>IF(L23="","",IF(L23&gt;O23,P23,J23))</f>
      </c>
      <c r="K27" s="489"/>
      <c r="L27" s="278"/>
      <c r="M27" s="490" t="s">
        <v>49</v>
      </c>
      <c r="N27" s="490"/>
      <c r="O27" s="278"/>
      <c r="P27" s="498">
        <f>IF(L24="","",IF(L24&gt;O24,P24,J24))</f>
      </c>
      <c r="Q27" s="488"/>
      <c r="R27" s="499">
        <f>J29</f>
      </c>
      <c r="S27" s="499"/>
      <c r="T27" s="499">
        <f>P29</f>
      </c>
      <c r="U27" s="502"/>
      <c r="V27" s="79"/>
    </row>
    <row r="28" spans="2:22" s="80" customFormat="1" ht="25.5" customHeight="1">
      <c r="B28" s="74"/>
      <c r="C28" s="483"/>
      <c r="D28" s="484"/>
      <c r="E28" s="479" t="s">
        <v>60</v>
      </c>
      <c r="F28" s="480"/>
      <c r="G28" s="104">
        <f t="shared" si="1"/>
        <v>0.5069444444444443</v>
      </c>
      <c r="H28" s="105" t="s">
        <v>48</v>
      </c>
      <c r="I28" s="106">
        <f t="shared" si="0"/>
        <v>0.5256944444444444</v>
      </c>
      <c r="J28" s="488">
        <f>IF(L25="","",IF(L25&gt;O25,P25,J25))</f>
      </c>
      <c r="K28" s="489"/>
      <c r="L28" s="278"/>
      <c r="M28" s="490" t="s">
        <v>49</v>
      </c>
      <c r="N28" s="490"/>
      <c r="O28" s="278"/>
      <c r="P28" s="498">
        <f>IF(L26="","",IF(L26&gt;O26,P26,J26))</f>
      </c>
      <c r="Q28" s="488"/>
      <c r="R28" s="499">
        <f>J30</f>
      </c>
      <c r="S28" s="499"/>
      <c r="T28" s="499">
        <f>P31</f>
      </c>
      <c r="U28" s="502"/>
      <c r="V28" s="79"/>
    </row>
    <row r="29" spans="2:22" s="80" customFormat="1" ht="25.5" customHeight="1">
      <c r="B29" s="74"/>
      <c r="C29" s="476" t="s">
        <v>51</v>
      </c>
      <c r="D29" s="477"/>
      <c r="E29" s="479" t="s">
        <v>61</v>
      </c>
      <c r="F29" s="480"/>
      <c r="G29" s="104">
        <f t="shared" si="1"/>
        <v>0.5291666666666666</v>
      </c>
      <c r="H29" s="105" t="s">
        <v>48</v>
      </c>
      <c r="I29" s="106">
        <f t="shared" si="0"/>
        <v>0.5479166666666666</v>
      </c>
      <c r="J29" s="489">
        <f>IF(L23="","",IF(L23&lt;O23,P23,J23))</f>
      </c>
      <c r="K29" s="497"/>
      <c r="L29" s="278"/>
      <c r="M29" s="490" t="s">
        <v>49</v>
      </c>
      <c r="N29" s="490"/>
      <c r="O29" s="278"/>
      <c r="P29" s="497">
        <f>IF(L24="","",IF(L24&lt;O24,P24,J24))</f>
      </c>
      <c r="Q29" s="498"/>
      <c r="R29" s="499">
        <f>J27</f>
      </c>
      <c r="S29" s="499"/>
      <c r="T29" s="499">
        <f>P27</f>
      </c>
      <c r="U29" s="502"/>
      <c r="V29" s="79"/>
    </row>
    <row r="30" spans="2:22" s="80" customFormat="1" ht="25.5" customHeight="1">
      <c r="B30" s="74"/>
      <c r="C30" s="478"/>
      <c r="D30" s="477"/>
      <c r="E30" s="479" t="s">
        <v>62</v>
      </c>
      <c r="F30" s="480"/>
      <c r="G30" s="104">
        <f t="shared" si="1"/>
        <v>0.5513888888888888</v>
      </c>
      <c r="H30" s="105" t="s">
        <v>48</v>
      </c>
      <c r="I30" s="106">
        <f t="shared" si="0"/>
        <v>0.5701388888888889</v>
      </c>
      <c r="J30" s="489">
        <f>IF(L25="","",IF(L25&lt;O25,P25,J25))</f>
      </c>
      <c r="K30" s="497"/>
      <c r="L30" s="278"/>
      <c r="M30" s="490" t="s">
        <v>49</v>
      </c>
      <c r="N30" s="490"/>
      <c r="O30" s="278"/>
      <c r="P30" s="497">
        <f>IF(L26="","",IF(L26&lt;O26,P26,J26))</f>
      </c>
      <c r="Q30" s="498"/>
      <c r="R30" s="499">
        <f>J28</f>
      </c>
      <c r="S30" s="499"/>
      <c r="T30" s="499">
        <f>P28</f>
      </c>
      <c r="U30" s="502"/>
      <c r="V30" s="79"/>
    </row>
    <row r="31" spans="2:22" s="80" customFormat="1" ht="30" customHeight="1">
      <c r="B31" s="74"/>
      <c r="C31" s="476" t="s">
        <v>52</v>
      </c>
      <c r="D31" s="487"/>
      <c r="E31" s="479" t="s">
        <v>63</v>
      </c>
      <c r="F31" s="480"/>
      <c r="G31" s="104">
        <f t="shared" si="1"/>
        <v>0.5736111111111111</v>
      </c>
      <c r="H31" s="105" t="s">
        <v>48</v>
      </c>
      <c r="I31" s="106">
        <f t="shared" si="0"/>
        <v>0.5923611111111111</v>
      </c>
      <c r="J31" s="488">
        <f>IF(L29="","",IF(L29&gt;O29,P29,J29))</f>
      </c>
      <c r="K31" s="489"/>
      <c r="L31" s="278"/>
      <c r="M31" s="490" t="s">
        <v>49</v>
      </c>
      <c r="N31" s="490"/>
      <c r="O31" s="278"/>
      <c r="P31" s="498">
        <f>IF(L30="","",IF(L30&gt;O30,P30,J30))</f>
      </c>
      <c r="Q31" s="488"/>
      <c r="R31" s="499">
        <f>J32</f>
      </c>
      <c r="S31" s="499"/>
      <c r="T31" s="499">
        <f>P32</f>
      </c>
      <c r="U31" s="502"/>
      <c r="V31" s="79"/>
    </row>
    <row r="32" spans="2:22" s="80" customFormat="1" ht="30" customHeight="1" thickBot="1">
      <c r="B32" s="74"/>
      <c r="C32" s="495" t="s">
        <v>53</v>
      </c>
      <c r="D32" s="496"/>
      <c r="E32" s="485" t="s">
        <v>64</v>
      </c>
      <c r="F32" s="486"/>
      <c r="G32" s="107">
        <f t="shared" si="1"/>
        <v>0.5958333333333333</v>
      </c>
      <c r="H32" s="108" t="s">
        <v>48</v>
      </c>
      <c r="I32" s="109">
        <f t="shared" si="0"/>
        <v>0.6145833333333334</v>
      </c>
      <c r="J32" s="491">
        <f>IF(L29="","",IF(L29&lt;O29,P29,J29))</f>
      </c>
      <c r="K32" s="492"/>
      <c r="L32" s="279"/>
      <c r="M32" s="493" t="s">
        <v>49</v>
      </c>
      <c r="N32" s="494"/>
      <c r="O32" s="279"/>
      <c r="P32" s="503">
        <f>IF(L30="","",IF(L30&lt;O30,P30,J30))</f>
      </c>
      <c r="Q32" s="491"/>
      <c r="R32" s="500">
        <f>J31</f>
      </c>
      <c r="S32" s="500"/>
      <c r="T32" s="500">
        <f>P31</f>
      </c>
      <c r="U32" s="501"/>
      <c r="V32" s="79"/>
    </row>
    <row r="33" spans="2:22" s="80" customFormat="1" ht="11.25" customHeight="1" thickTop="1">
      <c r="B33" s="74"/>
      <c r="C33" s="110"/>
      <c r="D33" s="111"/>
      <c r="E33" s="111"/>
      <c r="F33" s="111"/>
      <c r="G33" s="112"/>
      <c r="H33" s="113"/>
      <c r="I33" s="112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79"/>
    </row>
    <row r="34" spans="2:22" ht="8.25" customHeight="1" thickBot="1">
      <c r="B34" s="115"/>
      <c r="C34" s="116"/>
      <c r="D34" s="116"/>
      <c r="E34" s="116"/>
      <c r="F34" s="116"/>
      <c r="G34" s="117"/>
      <c r="H34" s="118"/>
      <c r="I34" s="117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</row>
    <row r="35" ht="14.25" thickTop="1"/>
  </sheetData>
  <sheetProtection/>
  <mergeCells count="83">
    <mergeCell ref="H7:I7"/>
    <mergeCell ref="N8:O8"/>
    <mergeCell ref="L12:M12"/>
    <mergeCell ref="N12:O12"/>
    <mergeCell ref="N13:O13"/>
    <mergeCell ref="N14:O14"/>
    <mergeCell ref="Q5:R5"/>
    <mergeCell ref="O6:P6"/>
    <mergeCell ref="C22:F22"/>
    <mergeCell ref="G22:I22"/>
    <mergeCell ref="J22:Q22"/>
    <mergeCell ref="R22:S22"/>
    <mergeCell ref="L15:M15"/>
    <mergeCell ref="L16:M16"/>
    <mergeCell ref="L17:M17"/>
    <mergeCell ref="S19:T19"/>
    <mergeCell ref="T22:U22"/>
    <mergeCell ref="M19:N19"/>
    <mergeCell ref="T23:U23"/>
    <mergeCell ref="J24:K24"/>
    <mergeCell ref="M24:N24"/>
    <mergeCell ref="P24:Q24"/>
    <mergeCell ref="R24:S24"/>
    <mergeCell ref="T24:U24"/>
    <mergeCell ref="J23:K23"/>
    <mergeCell ref="M23:N23"/>
    <mergeCell ref="P23:Q23"/>
    <mergeCell ref="R23:S23"/>
    <mergeCell ref="T25:U25"/>
    <mergeCell ref="J26:K26"/>
    <mergeCell ref="M26:N26"/>
    <mergeCell ref="P26:Q26"/>
    <mergeCell ref="R26:S26"/>
    <mergeCell ref="T26:U26"/>
    <mergeCell ref="J25:K25"/>
    <mergeCell ref="M25:N25"/>
    <mergeCell ref="P25:Q25"/>
    <mergeCell ref="R25:S25"/>
    <mergeCell ref="T27:U27"/>
    <mergeCell ref="J28:K28"/>
    <mergeCell ref="M28:N28"/>
    <mergeCell ref="P28:Q28"/>
    <mergeCell ref="R28:S28"/>
    <mergeCell ref="T28:U28"/>
    <mergeCell ref="J27:K27"/>
    <mergeCell ref="M27:N27"/>
    <mergeCell ref="R27:S27"/>
    <mergeCell ref="T29:U29"/>
    <mergeCell ref="J30:K30"/>
    <mergeCell ref="M30:N30"/>
    <mergeCell ref="P30:Q30"/>
    <mergeCell ref="R30:S30"/>
    <mergeCell ref="T30:U30"/>
    <mergeCell ref="J29:K29"/>
    <mergeCell ref="M29:N29"/>
    <mergeCell ref="E23:F23"/>
    <mergeCell ref="P29:Q29"/>
    <mergeCell ref="R29:S29"/>
    <mergeCell ref="R32:S32"/>
    <mergeCell ref="T32:U32"/>
    <mergeCell ref="P31:Q31"/>
    <mergeCell ref="R31:S31"/>
    <mergeCell ref="T31:U31"/>
    <mergeCell ref="P32:Q32"/>
    <mergeCell ref="P27:Q27"/>
    <mergeCell ref="E32:F32"/>
    <mergeCell ref="C31:D31"/>
    <mergeCell ref="J31:K31"/>
    <mergeCell ref="M31:N31"/>
    <mergeCell ref="E31:F31"/>
    <mergeCell ref="J32:K32"/>
    <mergeCell ref="M32:N32"/>
    <mergeCell ref="C32:D32"/>
    <mergeCell ref="C29:D30"/>
    <mergeCell ref="E29:F29"/>
    <mergeCell ref="E30:F30"/>
    <mergeCell ref="E24:F24"/>
    <mergeCell ref="E25:F25"/>
    <mergeCell ref="E26:F26"/>
    <mergeCell ref="E27:F27"/>
    <mergeCell ref="E28:F28"/>
    <mergeCell ref="C27:D28"/>
    <mergeCell ref="C23:D26"/>
  </mergeCells>
  <printOptions/>
  <pageMargins left="0.21" right="0.23" top="0.56" bottom="1" header="0.28" footer="0.512"/>
  <pageSetup fitToHeight="1" fitToWidth="1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7"/>
  <sheetViews>
    <sheetView showGridLines="0" zoomScale="70" zoomScaleNormal="70" zoomScalePageLayoutView="0" workbookViewId="0" topLeftCell="A1">
      <selection activeCell="CD22" sqref="CD21:CD22"/>
    </sheetView>
  </sheetViews>
  <sheetFormatPr defaultColWidth="9.140625" defaultRowHeight="15"/>
  <cols>
    <col min="1" max="1" width="0.9921875" style="126" customWidth="1"/>
    <col min="2" max="2" width="7.421875" style="126" customWidth="1"/>
    <col min="3" max="7" width="4.28125" style="126" customWidth="1"/>
    <col min="8" max="22" width="3.57421875" style="126" customWidth="1"/>
    <col min="23" max="23" width="0.9921875" style="126" customWidth="1"/>
    <col min="24" max="28" width="4.7109375" style="128" customWidth="1"/>
    <col min="29" max="29" width="4.8515625" style="129" customWidth="1"/>
    <col min="30" max="30" width="4.7109375" style="128" customWidth="1"/>
    <col min="31" max="31" width="4.7109375" style="130" customWidth="1"/>
    <col min="32" max="32" width="3.140625" style="126" customWidth="1"/>
    <col min="33" max="45" width="2.421875" style="126" hidden="1" customWidth="1"/>
    <col min="46" max="46" width="2.7109375" style="126" hidden="1" customWidth="1"/>
    <col min="47" max="64" width="2.421875" style="126" hidden="1" customWidth="1"/>
    <col min="65" max="65" width="2.421875" style="127" hidden="1" customWidth="1"/>
    <col min="66" max="66" width="13.421875" style="127" hidden="1" customWidth="1"/>
    <col min="67" max="72" width="2.421875" style="127" hidden="1" customWidth="1"/>
    <col min="73" max="78" width="2.421875" style="126" hidden="1" customWidth="1"/>
    <col min="79" max="79" width="2.421875" style="126" customWidth="1"/>
    <col min="80" max="16384" width="9.00390625" style="126" customWidth="1"/>
  </cols>
  <sheetData>
    <row r="1" spans="1:32" ht="22.5" customHeight="1">
      <c r="A1" s="121" t="str">
        <f>'大会要綱'!A2</f>
        <v>2016年度DEPO　CUP江東区3年生研修大会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3"/>
      <c r="Y1" s="123"/>
      <c r="Z1" s="123"/>
      <c r="AA1" s="123"/>
      <c r="AB1" s="123"/>
      <c r="AC1" s="124"/>
      <c r="AD1" s="123"/>
      <c r="AE1" s="125"/>
      <c r="AF1" s="122"/>
    </row>
    <row r="2" spans="1:32" ht="22.5" customHeight="1">
      <c r="A2" s="121"/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123"/>
      <c r="Z2" s="123"/>
      <c r="AA2" s="123"/>
      <c r="AB2" s="123"/>
      <c r="AC2" s="124"/>
      <c r="AD2" s="123"/>
      <c r="AE2" s="125"/>
      <c r="AF2" s="122"/>
    </row>
    <row r="3" spans="8:62" ht="12" customHeight="1" thickBot="1"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AG3" s="131" t="s">
        <v>66</v>
      </c>
      <c r="AH3" s="131" t="s">
        <v>67</v>
      </c>
      <c r="AI3" s="132"/>
      <c r="AJ3" s="131" t="s">
        <v>68</v>
      </c>
      <c r="AK3" s="131"/>
      <c r="AL3" s="131" t="s">
        <v>69</v>
      </c>
      <c r="AN3" s="131" t="s">
        <v>66</v>
      </c>
      <c r="AO3" s="132"/>
      <c r="AP3" s="131" t="s">
        <v>67</v>
      </c>
      <c r="AQ3" s="131"/>
      <c r="AR3" s="131" t="s">
        <v>68</v>
      </c>
      <c r="AS3" s="131"/>
      <c r="AT3" s="131" t="s">
        <v>70</v>
      </c>
      <c r="AU3" s="133"/>
      <c r="AV3" s="131" t="s">
        <v>66</v>
      </c>
      <c r="AW3" s="131"/>
      <c r="AX3" s="131" t="s">
        <v>67</v>
      </c>
      <c r="AY3" s="131"/>
      <c r="AZ3" s="131" t="s">
        <v>68</v>
      </c>
      <c r="BA3" s="131"/>
      <c r="BB3" s="131" t="s">
        <v>71</v>
      </c>
      <c r="BD3" s="131" t="s">
        <v>66</v>
      </c>
      <c r="BE3" s="131"/>
      <c r="BF3" s="131" t="s">
        <v>67</v>
      </c>
      <c r="BG3" s="131"/>
      <c r="BH3" s="131" t="s">
        <v>68</v>
      </c>
      <c r="BI3" s="131"/>
      <c r="BJ3" s="131" t="s">
        <v>72</v>
      </c>
    </row>
    <row r="4" spans="3:82" s="134" customFormat="1" ht="63" customHeight="1" thickBot="1" thickTop="1">
      <c r="C4" s="568"/>
      <c r="D4" s="569"/>
      <c r="E4" s="569"/>
      <c r="F4" s="569"/>
      <c r="G4" s="570"/>
      <c r="H4" s="576" t="str">
        <f>IF(C5="","",C5)</f>
        <v> </v>
      </c>
      <c r="I4" s="574"/>
      <c r="J4" s="574"/>
      <c r="K4" s="574" t="str">
        <f>IF(C6="","",C6)</f>
        <v> </v>
      </c>
      <c r="L4" s="574"/>
      <c r="M4" s="574"/>
      <c r="N4" s="574" t="str">
        <f>IF(C7="","",C7)</f>
        <v> </v>
      </c>
      <c r="O4" s="574"/>
      <c r="P4" s="574"/>
      <c r="Q4" s="574" t="str">
        <f>IF(C8="","",C8)</f>
        <v> </v>
      </c>
      <c r="R4" s="574"/>
      <c r="S4" s="574"/>
      <c r="T4" s="574" t="str">
        <f>IF(C9="","",C9)</f>
        <v> </v>
      </c>
      <c r="U4" s="574"/>
      <c r="V4" s="574"/>
      <c r="W4" s="135"/>
      <c r="X4" s="136" t="s">
        <v>73</v>
      </c>
      <c r="Y4" s="136" t="s">
        <v>74</v>
      </c>
      <c r="Z4" s="136" t="s">
        <v>75</v>
      </c>
      <c r="AA4" s="136" t="s">
        <v>76</v>
      </c>
      <c r="AB4" s="136" t="s">
        <v>77</v>
      </c>
      <c r="AC4" s="137" t="s">
        <v>66</v>
      </c>
      <c r="AD4" s="136" t="s">
        <v>78</v>
      </c>
      <c r="AE4" s="167" t="s">
        <v>79</v>
      </c>
      <c r="AG4" s="138" t="s">
        <v>65</v>
      </c>
      <c r="AH4" s="138"/>
      <c r="AI4" s="138"/>
      <c r="AJ4" s="138"/>
      <c r="AK4" s="138"/>
      <c r="AL4" s="138"/>
      <c r="AN4" s="138"/>
      <c r="AO4" s="138"/>
      <c r="AP4" s="138"/>
      <c r="AQ4" s="138"/>
      <c r="AR4" s="138"/>
      <c r="AS4" s="138"/>
      <c r="AT4" s="138"/>
      <c r="AV4" s="138"/>
      <c r="AW4" s="138"/>
      <c r="AX4" s="138"/>
      <c r="AY4" s="138"/>
      <c r="AZ4" s="138"/>
      <c r="BA4" s="138"/>
      <c r="BB4" s="138"/>
      <c r="BD4" s="138"/>
      <c r="BE4" s="138"/>
      <c r="BF4" s="138"/>
      <c r="BG4" s="138"/>
      <c r="BH4" s="138"/>
      <c r="BI4" s="138"/>
      <c r="BJ4" s="138"/>
      <c r="BM4" s="139"/>
      <c r="BN4" s="139"/>
      <c r="BO4" s="139"/>
      <c r="BP4" s="139"/>
      <c r="BQ4" s="139"/>
      <c r="BR4" s="139"/>
      <c r="BS4" s="139"/>
      <c r="BT4" s="139"/>
      <c r="CB4" s="140"/>
      <c r="CC4" s="140"/>
      <c r="CD4" s="140"/>
    </row>
    <row r="5" spans="3:69" ht="20.25" customHeight="1">
      <c r="C5" s="571" t="s">
        <v>119</v>
      </c>
      <c r="D5" s="572"/>
      <c r="E5" s="572"/>
      <c r="F5" s="572"/>
      <c r="G5" s="573"/>
      <c r="H5" s="141"/>
      <c r="I5" s="280">
        <f>IF(H5="","",IF(H5&gt;J5,"○",IF(H5=J5,"△","×")))</f>
      </c>
      <c r="J5" s="142"/>
      <c r="K5" s="143">
        <f>IF(N20="","",N20)</f>
      </c>
      <c r="L5" s="280">
        <f>IF(K5="","",IF(K5&gt;M5,"○",IF(K5=M5,"△","×")))</f>
      </c>
      <c r="M5" s="144">
        <f>IF(Q20="","",Q20)</f>
      </c>
      <c r="N5" s="142">
        <f>IF(N13="","",N13)</f>
      </c>
      <c r="O5" s="280">
        <f>IF(N5="","",IF(N5&gt;P5,"○",IF(N5=P5,"△","×")))</f>
      </c>
      <c r="P5" s="142">
        <f>IF(Q13="","",Q13)</f>
      </c>
      <c r="Q5" s="143">
        <f>IF(N18="","",N18)</f>
      </c>
      <c r="R5" s="280">
        <f>IF(Q5="","",IF(Q5&gt;S5,"○",IF(Q5=S5,"△","×")))</f>
      </c>
      <c r="S5" s="144">
        <f>IF(Q18="","",Q18)</f>
      </c>
      <c r="T5" s="142">
        <f>IF(N15="","",N15)</f>
      </c>
      <c r="U5" s="280">
        <f>IF(T5="","",IF(T5&gt;V5,"○",IF(T5=V5,"△","×")))</f>
      </c>
      <c r="V5" s="144">
        <f>IF(Q15="","",Q15)</f>
      </c>
      <c r="W5" s="145"/>
      <c r="X5" s="146">
        <f>IF(K5="","",COUNTIF(H5:V5,"○"))</f>
      </c>
      <c r="Y5" s="146">
        <f>IF(K5="","",COUNTIF(H5:V5,"△"))</f>
      </c>
      <c r="Z5" s="146">
        <f>IF(K5="","",COUNTIF(H5:V5,"×"))</f>
      </c>
      <c r="AA5" s="146">
        <f>IF(K5="","",SUM(H5,K5,N5,Q5,T5))</f>
      </c>
      <c r="AB5" s="146">
        <f>IF(K5="","",SUM(J5,M5,P5,S5,V5))</f>
      </c>
      <c r="AC5" s="173">
        <f>IF(K5="","",(X5*3)+(Y5*1))</f>
      </c>
      <c r="AD5" s="147">
        <f>IF(K5="","",AA5-AB5)</f>
      </c>
      <c r="AE5" s="174">
        <f>IF(SUM(X5:Z5)=0,"",IF(AL5="",IF(AT5="",IF(BB5="",IF(BJ5="",5,BJ5),BB5),AT5),AL5))</f>
      </c>
      <c r="AG5" s="132">
        <f>IF((MAX(AC5:AC9))=AC5,IF(COUNTIF(AC5:AC9,(MAX(AC5:AC9)))&gt;1,"*",1),"")</f>
      </c>
      <c r="AH5" s="132">
        <f>IF(AG5="","",RANK(AD5,AD5:AD9,0))</f>
      </c>
      <c r="AI5" s="132">
        <f>IF(AH5="","",RANK(AH5,AH5:AH9,1))</f>
      </c>
      <c r="AJ5" s="132">
        <f>IF(AI5=1,RANK(AA5,AA5:AA9,0),"")</f>
      </c>
      <c r="AK5" s="132">
        <f>IF(AJ5="","",RANK(AJ5,AJ5:AJ9,1))</f>
      </c>
      <c r="AL5" s="132">
        <f>IF(AK5=1,1,"")</f>
      </c>
      <c r="AN5" s="132">
        <f>IF(AL5=1,"",AC5)</f>
      </c>
      <c r="AO5" s="132">
        <f>IF((MAX(AN5:AN9))=AN5,IF(COUNTIF(AN5:AN9,(MAX(AN5:AN9)))&gt;1,"*",1),"")</f>
      </c>
      <c r="AP5" s="132">
        <f>IF(AO5="","",RANK(AD5,AD5:AD9,0))</f>
      </c>
      <c r="AQ5" s="132">
        <f>IF(AO5="","",RANK(AP5,AP5:AP9,1))</f>
      </c>
      <c r="AR5" s="132">
        <f>IF(AQ5=1,RANK(AA5,AA5:AA9,0),"")</f>
      </c>
      <c r="AS5" s="132">
        <f>IF(AQ5=1,RANK(AR5,AR5:AR9,1),"")</f>
      </c>
      <c r="AT5" s="132">
        <f>IF(AS5=1,5-COUNTBLANK(AL5:AL9)+1,"")</f>
      </c>
      <c r="AV5" s="132">
        <f>IF(AL5="",IF(AT5="",AC5,""),"")</f>
      </c>
      <c r="AW5" s="132">
        <f>IF((MAX(AV5:AV9))=AV5,IF(COUNTIF(AV5:AV9,(MAX(AV5:AV9)))&gt;1,"*",1),"")</f>
      </c>
      <c r="AX5" s="132">
        <f>IF(AW5="","",RANK(AD5,AD5:AD9,0))</f>
      </c>
      <c r="AY5" s="132">
        <f>IF(AW5="","",RANK(AX5,AX5:AX9,1))</f>
      </c>
      <c r="AZ5" s="132">
        <f>IF(AY5=1,RANK(AA5,AA5:AA9,0),"")</f>
      </c>
      <c r="BA5" s="132">
        <f>IF(AY5=1,RANK(AZ5,AZ5:AZ9,1),"")</f>
      </c>
      <c r="BB5" s="132">
        <f>IF(BA5=1,5-COUNTBLANK(AL5:AL9)+5-COUNTBLANK(AT5:AT9)+1,"")</f>
      </c>
      <c r="BD5" s="132">
        <f>IF(AL5="",IF(AT5="",IF(BB5="",IF(SUM(X5:Z5)=0,"",AC5),""),""),"")</f>
      </c>
      <c r="BE5" s="132">
        <f>IF((MAX(BD5:BD9))=BD5,IF(COUNTIF(BD5:BD9,(MAX(BD5:BD9)))&gt;1,"*",1),"")</f>
      </c>
      <c r="BF5" s="132">
        <f>IF(BE5="","",RANK(AD5,AD5:AD9,0))</f>
      </c>
      <c r="BG5" s="132">
        <f>IF(BE5="","",RANK(BF5,BF5:BF9,1))</f>
      </c>
      <c r="BH5" s="132">
        <f>IF(BG5=1,RANK(AA5,AA5:AA9,0),"")</f>
      </c>
      <c r="BI5" s="132">
        <f>IF(BG5=1,RANK(BH5,BH5:BH9,1),"")</f>
      </c>
      <c r="BJ5" s="132">
        <f>IF(BB5="",IF(BI5=1,5-COUNTBLANK(AL5:AL9)+5-COUNTBLANK(AT5:AT9)+5-COUNTBLANK(BB5:BB9)+1,""),"")</f>
      </c>
      <c r="BM5" s="127">
        <f>AE5</f>
      </c>
      <c r="BN5" s="127" t="str">
        <f>C5</f>
        <v> </v>
      </c>
      <c r="BP5" s="127">
        <v>1</v>
      </c>
      <c r="BQ5" s="127" t="str">
        <f>IF(BM5=1,BN5,IF(BM6=1,BN6,IF(BM7=1,BN7,IF(BM8=1,BN8,BN9))))</f>
        <v> </v>
      </c>
    </row>
    <row r="6" spans="3:69" ht="20.25" customHeight="1">
      <c r="C6" s="560" t="s">
        <v>119</v>
      </c>
      <c r="D6" s="561"/>
      <c r="E6" s="561"/>
      <c r="F6" s="561"/>
      <c r="G6" s="562"/>
      <c r="H6" s="148">
        <f>IF(M5="","",M5)</f>
      </c>
      <c r="I6" s="280">
        <f>IF(H6="","",IF(H6&gt;J6,"○",IF(H6=J6,"△","×")))</f>
      </c>
      <c r="J6" s="149">
        <f>IF(K5="","",K5)</f>
      </c>
      <c r="K6" s="150"/>
      <c r="L6" s="280">
        <f>IF(K6="","",IF(K6&gt;M6,"○",IF(K6=M6,"△","×")))</f>
      </c>
      <c r="M6" s="151"/>
      <c r="N6" s="149">
        <f>IF(N16="","",N16)</f>
      </c>
      <c r="O6" s="280">
        <f>IF(N6="","",IF(N6&gt;P6,"○",IF(N6=P6,"△","×")))</f>
      </c>
      <c r="P6" s="149">
        <f>IF(Q16="","",Q16)</f>
      </c>
      <c r="Q6" s="150">
        <f>IF(N14="","",N14)</f>
      </c>
      <c r="R6" s="280">
        <f>IF(Q6="","",IF(Q6&gt;S6,"○",IF(Q6=S6,"△","×")))</f>
      </c>
      <c r="S6" s="151">
        <f>IF(Q14="","",Q14)</f>
      </c>
      <c r="T6" s="149">
        <f>IF(N22="","",N22)</f>
      </c>
      <c r="U6" s="280">
        <f>IF(T6="","",IF(T6&gt;V6,"○",IF(T6=V6,"△","×")))</f>
      </c>
      <c r="V6" s="151">
        <f>IF(Q22="","",Q22)</f>
      </c>
      <c r="W6" s="145"/>
      <c r="X6" s="146">
        <f>IF(H6="","",COUNTIF(H6:V6,"○"))</f>
      </c>
      <c r="Y6" s="146">
        <f>IF(H6="","",COUNTIF(H6:V6,"△"))</f>
      </c>
      <c r="Z6" s="146">
        <f>IF(H6="","",COUNTIF(H6:V6,"×"))</f>
      </c>
      <c r="AA6" s="146">
        <f>IF(H6="","",SUM(H6,K6,N6,Q6,T6))</f>
      </c>
      <c r="AB6" s="146">
        <f>IF(H6="","",SUM(J6,M6,P6,S6,V6))</f>
      </c>
      <c r="AC6" s="173">
        <f>IF(H6="","",(X6*3)+(Y6*1))</f>
      </c>
      <c r="AD6" s="147">
        <f>IF(H6="","",AA6-AB6)</f>
      </c>
      <c r="AE6" s="174">
        <f>IF(SUM(X6:Z6)=0,"",IF(AL6="",IF(AT6="",IF(BB6="",IF(BJ6="",5,BJ6),BB6),AT6),AL6))</f>
      </c>
      <c r="AG6" s="132">
        <f>IF((MAX(AC5:AC9))=AC6,IF(COUNTIF(AC5:AC9,(MAX(AC5:AC9)))&gt;1,"*",1),"")</f>
      </c>
      <c r="AH6" s="132">
        <f>IF(AG6="","",RANK(AD6,AD5:AD9,0))</f>
      </c>
      <c r="AI6" s="132">
        <f>IF(AH6="","",RANK(AH6,AH5:AH9,1))</f>
      </c>
      <c r="AJ6" s="132">
        <f>IF(AI6=1,RANK(AA6,AA5:AA9,0),"")</f>
      </c>
      <c r="AK6" s="132">
        <f>IF(AJ6="","",RANK(AJ6,AJ5:AJ9,1))</f>
      </c>
      <c r="AL6" s="132">
        <f>IF(AK6=1,1,"")</f>
      </c>
      <c r="AN6" s="132">
        <f>IF(AL6=1,"",AC6)</f>
      </c>
      <c r="AO6" s="132">
        <f>IF((MAX(AN5:AN9))=AN6,IF(COUNTIF(AN5:AN9,(MAX(AN5:AN9)))&gt;1,"*",1),"")</f>
      </c>
      <c r="AP6" s="132">
        <f>IF(AO6="","",RANK(AD6,AD5:AD9,0))</f>
      </c>
      <c r="AQ6" s="132">
        <f>IF(AO6="","",RANK(AP6,AP5:AP9,1))</f>
      </c>
      <c r="AR6" s="132">
        <f>IF(AQ6=1,RANK(AA6,AA5:AA9,0),"")</f>
      </c>
      <c r="AS6" s="132">
        <f>IF(AQ6=1,RANK(AR6,AR5:AR9,1),"")</f>
      </c>
      <c r="AT6" s="132">
        <f>IF(AS6=1,5-COUNTBLANK(AL5:AL9)+1,"")</f>
      </c>
      <c r="AV6" s="132">
        <f>IF(AL6="",IF(AT6="",AC6,""),"")</f>
      </c>
      <c r="AW6" s="132">
        <f>IF((MAX(AV5:AV9))=AV6,IF(COUNTIF(AV5:AV9,(MAX(AV5:AV9)))&gt;1,"*",1),"")</f>
      </c>
      <c r="AX6" s="132">
        <f>IF(AW6="","",RANK(AD6,AD5:AD9,0))</f>
      </c>
      <c r="AY6" s="132">
        <f>IF(AW6="","",RANK(AX6,AX5:AX9,1))</f>
      </c>
      <c r="AZ6" s="132">
        <f>IF(AY6=1,RANK(AA6,AA5:AA9,0),"")</f>
      </c>
      <c r="BA6" s="132">
        <f>IF(AY6=1,RANK(AZ6,AZ5:AZ9,1),"")</f>
      </c>
      <c r="BB6" s="132">
        <f>IF(BA6=1,5-COUNTBLANK(AL5:AL9)+5-COUNTBLANK(AT5:AT9)+1,"")</f>
      </c>
      <c r="BD6" s="132">
        <f>IF(AL6="",IF(AT6="",IF(BB6="",IF(SUM(X6:Z6)=0,"",AC6),""),""),"")</f>
      </c>
      <c r="BE6" s="132">
        <f>IF((MAX(BD5:BD9))=BD6,IF(COUNTIF(BD5:BD9,(MAX(BD5:BD9)))&gt;1,"*",1),"")</f>
      </c>
      <c r="BF6" s="132">
        <f>IF(BE6="","",RANK(AD6,AD5:AD9,0))</f>
      </c>
      <c r="BG6" s="132">
        <f>IF(BE6="","",RANK(BF6,BF5:BF9,1))</f>
      </c>
      <c r="BH6" s="132">
        <f>IF(BG6=1,RANK(AA6,AA5:AA9,0),"")</f>
      </c>
      <c r="BI6" s="132">
        <f>IF(BG6=1,RANK(BH6,BH5:BH9,1),"")</f>
      </c>
      <c r="BJ6" s="132">
        <f>IF(BB6="",IF(BI6=1,5-COUNTBLANK(AL5:AL9)+5-COUNTBLANK(AT5:AT9)+5-COUNTBLANK(BB5:BB9)+1,""),"")</f>
      </c>
      <c r="BM6" s="127">
        <f>AE6</f>
      </c>
      <c r="BN6" s="127" t="str">
        <f>C6</f>
        <v> </v>
      </c>
      <c r="BP6" s="127">
        <v>2</v>
      </c>
      <c r="BQ6" s="127" t="str">
        <f>IF(BM5=2,BN5,IF(BM6=2,BN6,IF(BM7=2,BN7,IF(BM8=2,BN8,BN9))))</f>
        <v> </v>
      </c>
    </row>
    <row r="7" spans="3:69" ht="20.25" customHeight="1">
      <c r="C7" s="560" t="s">
        <v>119</v>
      </c>
      <c r="D7" s="561"/>
      <c r="E7" s="561"/>
      <c r="F7" s="561"/>
      <c r="G7" s="562"/>
      <c r="H7" s="148">
        <f>IF(P5="","",P5)</f>
      </c>
      <c r="I7" s="280">
        <f>IF(H7="","",IF(H7&gt;J7,"○",IF(H7=J7,"△","×")))</f>
      </c>
      <c r="J7" s="149">
        <f>IF(N5="","",N5)</f>
      </c>
      <c r="K7" s="150">
        <f>IF(P6="","",P6)</f>
      </c>
      <c r="L7" s="280">
        <f>IF(K7="","",IF(K7&gt;M7,"○",IF(K7=M7,"△","×")))</f>
      </c>
      <c r="M7" s="151">
        <f>IF(N6="","",N6)</f>
      </c>
      <c r="N7" s="149"/>
      <c r="O7" s="149"/>
      <c r="P7" s="149"/>
      <c r="Q7" s="150">
        <f>IF(N21="","",N21)</f>
      </c>
      <c r="R7" s="280">
        <f>IF(Q7="","",IF(Q7&gt;S7,"○",IF(Q7=S7,"△","×")))</f>
      </c>
      <c r="S7" s="151">
        <f>IF(Q21="","",Q21)</f>
      </c>
      <c r="T7" s="149">
        <f>IF(N19="","",N19)</f>
      </c>
      <c r="U7" s="280">
        <f>IF(T7="","",IF(T7&gt;V7,"○",IF(T7=V7,"△","×")))</f>
      </c>
      <c r="V7" s="151">
        <f>IF(Q19="","",Q19)</f>
      </c>
      <c r="W7" s="145"/>
      <c r="X7" s="146">
        <f>IF(H7="","",COUNTIF(H7:V7,"○"))</f>
      </c>
      <c r="Y7" s="146">
        <f>IF(H7="","",COUNTIF(H7:V7,"△"))</f>
      </c>
      <c r="Z7" s="146">
        <f>IF(H7="","",COUNTIF(H7:V7,"×"))</f>
      </c>
      <c r="AA7" s="146">
        <f>IF(H7="","",SUM(H7,K7,N7,Q7,T7))</f>
      </c>
      <c r="AB7" s="146">
        <f>IF(H7="","",SUM(J7,M7,P7,S7,V7))</f>
      </c>
      <c r="AC7" s="173">
        <f>IF(H7="","",(X7*3)+(Y7*1))</f>
      </c>
      <c r="AD7" s="147">
        <f>IF(H7="","",AA7-AB7)</f>
      </c>
      <c r="AE7" s="174">
        <f>IF(SUM(X7:Z7)=0,"",IF(AL7="",IF(AT7="",IF(BB7="",IF(BJ7="",5,BJ7),BB7),AT7),AL7))</f>
      </c>
      <c r="AG7" s="132">
        <f>IF((MAX(AC5:AC9))=AC7,IF(COUNTIF(AC5:AC9,(MAX(AC5:AC9)))&gt;1,"*",1),"")</f>
      </c>
      <c r="AH7" s="132">
        <f>IF(AG7="","",RANK(AD7,AD5:AD9,0))</f>
      </c>
      <c r="AI7" s="132">
        <f>IF(AH7="","",RANK(AH7,AH5:AH9,1))</f>
      </c>
      <c r="AJ7" s="132">
        <f>IF(AI7=1,RANK(AA7,AA5:AA9,0),"")</f>
      </c>
      <c r="AK7" s="132">
        <f>IF(AJ7="","",RANK(AJ7,AJ5:AJ9,1))</f>
      </c>
      <c r="AL7" s="132">
        <f>IF(AK7=1,1,"")</f>
      </c>
      <c r="AN7" s="132">
        <f>IF(AL7=1,"",AC7)</f>
      </c>
      <c r="AO7" s="132">
        <f>IF((MAX(AN5:AN9))=AN7,IF(COUNTIF(AN5:AN9,(MAX(AN5:AN9)))&gt;1,"*",1),"")</f>
      </c>
      <c r="AP7" s="132">
        <f>IF(AO7="","",RANK(AD7,AD5:AD9,0))</f>
      </c>
      <c r="AQ7" s="132">
        <f>IF(AO7="","",RANK(AP7,AP5:AP9,1))</f>
      </c>
      <c r="AR7" s="132">
        <f>IF(AQ7=1,RANK(AA7,AA5:AA9,0),"")</f>
      </c>
      <c r="AS7" s="132">
        <f>IF(AQ7=1,RANK(AR7,AR5:AR9,1),"")</f>
      </c>
      <c r="AT7" s="132">
        <f>IF(AS7=1,5-COUNTBLANK(AL5:AL9)+1,"")</f>
      </c>
      <c r="AV7" s="132">
        <f>IF(AL7="",IF(AT7="",AC7,""),"")</f>
      </c>
      <c r="AW7" s="132">
        <f>IF((MAX(AV5:AV9))=AV7,IF(COUNTIF(AV5:AV9,(MAX(AV5:AV9)))&gt;1,"*",1),"")</f>
      </c>
      <c r="AX7" s="132">
        <f>IF(AW7="","",RANK(AD7,AD5:AD9,0))</f>
      </c>
      <c r="AY7" s="132">
        <f>IF(AW7="","",RANK(AX7,AX5:AX9,1))</f>
      </c>
      <c r="AZ7" s="132">
        <f>IF(AY7=1,RANK(AA7,AA5:AA9,0),"")</f>
      </c>
      <c r="BA7" s="132">
        <f>IF(AY7=1,RANK(AZ7,AZ5:AZ9,1),"")</f>
      </c>
      <c r="BB7" s="132">
        <f>IF(BA7=1,5-COUNTBLANK(AL5:AL9)+5-COUNTBLANK(AT5:AT9)+1,"")</f>
      </c>
      <c r="BD7" s="132">
        <f>IF(AL7="",IF(AT7="",IF(BB7="",IF(SUM(X7:Z7)=0,"",AC7),""),""),"")</f>
      </c>
      <c r="BE7" s="132">
        <f>IF((MAX(BD5:BD9))=BD7,IF(COUNTIF(BD5:BD9,(MAX(BD5:BD9)))&gt;1,"*",1),"")</f>
      </c>
      <c r="BF7" s="132">
        <f>IF(BE7="","",RANK(AD7,AD5:AD9,0))</f>
      </c>
      <c r="BG7" s="132">
        <f>IF(BE7="","",RANK(BF7,BF5:BF9,1))</f>
      </c>
      <c r="BH7" s="132">
        <f>IF(BG7=1,RANK(AA7,AA5:AA9,0),"")</f>
      </c>
      <c r="BI7" s="132">
        <f>IF(BG7=1,RANK(BH7,BH5:BH9,1),"")</f>
      </c>
      <c r="BJ7" s="132">
        <f>IF(BB7="",IF(BI7=1,5-COUNTBLANK(AL5:AL9)+5-COUNTBLANK(AT5:AT9)+5-COUNTBLANK(BB5:BB9)+1,""),"")</f>
      </c>
      <c r="BM7" s="127">
        <f>AE7</f>
      </c>
      <c r="BN7" s="127" t="str">
        <f>C7</f>
        <v> </v>
      </c>
      <c r="BP7" s="127">
        <v>3</v>
      </c>
      <c r="BQ7" s="127" t="str">
        <f>IF(BM5=3,BN5,IF(BM6=3,BN6,IF(BM7=3,BN7,IF(BM8=3,BN8,BN9))))</f>
        <v> </v>
      </c>
    </row>
    <row r="8" spans="3:69" ht="20.25" customHeight="1">
      <c r="C8" s="560" t="s">
        <v>119</v>
      </c>
      <c r="D8" s="561"/>
      <c r="E8" s="561"/>
      <c r="F8" s="561"/>
      <c r="G8" s="562"/>
      <c r="H8" s="148">
        <f>IF(S5="","",S5)</f>
      </c>
      <c r="I8" s="280">
        <f>IF(H8="","",IF(H8&gt;J8,"○",IF(H8=J8,"△","×")))</f>
      </c>
      <c r="J8" s="149">
        <f>IF(Q5="","",Q5)</f>
      </c>
      <c r="K8" s="150">
        <f>IF(S6="","",S6)</f>
      </c>
      <c r="L8" s="280">
        <f>IF(K8="","",IF(K8&gt;M8,"○",IF(K8=M8,"△","×")))</f>
      </c>
      <c r="M8" s="151">
        <f>IF(Q6="","",Q6)</f>
      </c>
      <c r="N8" s="149">
        <f>IF(S7="","",S7)</f>
      </c>
      <c r="O8" s="280">
        <f>IF(N8="","",IF(N8&gt;P8,"○",IF(N8=P8,"△","×")))</f>
      </c>
      <c r="P8" s="149">
        <f>IF(Q7="","",Q7)</f>
      </c>
      <c r="Q8" s="150"/>
      <c r="R8" s="149"/>
      <c r="S8" s="151"/>
      <c r="T8" s="149">
        <f>IF(N17="","",N17)</f>
      </c>
      <c r="U8" s="280">
        <f>IF(T8="","",IF(T8&gt;V8,"○",IF(T8=V8,"△","×")))</f>
      </c>
      <c r="V8" s="151">
        <f>IF(Q17="","",Q17)</f>
      </c>
      <c r="W8" s="145"/>
      <c r="X8" s="146">
        <f>IF(H8="","",COUNTIF(H8:V8,"○"))</f>
      </c>
      <c r="Y8" s="146">
        <f>IF(H8="","",COUNTIF(H8:V8,"△"))</f>
      </c>
      <c r="Z8" s="146">
        <f>IF(H8="","",COUNTIF(H8:V8,"×"))</f>
      </c>
      <c r="AA8" s="146">
        <f>IF(H8="","",SUM(H8,K8,N8,Q8,T8))</f>
      </c>
      <c r="AB8" s="146">
        <f>IF(H8="","",SUM(J8,M8,P8,S8,V8))</f>
      </c>
      <c r="AC8" s="173">
        <f>IF(H8="","",(X8*3)+(Y8*1))</f>
      </c>
      <c r="AD8" s="147">
        <f>IF(H8="","",AA8-AB8)</f>
      </c>
      <c r="AE8" s="174">
        <f>IF(SUM(X8:Z8)=0,"",IF(AL8="",IF(AT8="",IF(BB8="",IF(BJ8="",5,BJ8),BB8),AT8),AL8))</f>
      </c>
      <c r="AG8" s="132">
        <f>IF((MAX(AC5:AC9))=AC8,IF(COUNTIF(AC5:AC9,(MAX(AC5:AC9)))&gt;1,"*",1),"")</f>
      </c>
      <c r="AH8" s="132">
        <f>IF(AG8="","",RANK(AD8,AD5:AD9,0))</f>
      </c>
      <c r="AI8" s="132">
        <f>IF(AH8="","",RANK(AH8,AH5:AH9,1))</f>
      </c>
      <c r="AJ8" s="132">
        <f>IF(AI8=1,RANK(AA8,AA5:AA9,0),"")</f>
      </c>
      <c r="AK8" s="132">
        <f>IF(AJ8="","",RANK(AJ8,AJ5:AJ9,1))</f>
      </c>
      <c r="AL8" s="132">
        <f>IF(AK8=1,1,"")</f>
      </c>
      <c r="AN8" s="132">
        <f>IF(AL8=1,"",AC8)</f>
      </c>
      <c r="AO8" s="132">
        <f>IF((MAX(AN5:AN9))=AN8,IF(COUNTIF(AN5:AN9,(MAX(AN5:AN9)))&gt;1,"*",1),"")</f>
      </c>
      <c r="AP8" s="132">
        <f>IF(AO8="","",RANK(AD8,AD5:AD9,0))</f>
      </c>
      <c r="AQ8" s="132">
        <f>IF(AO8="","",RANK(AP8,AP5:AP9,1))</f>
      </c>
      <c r="AR8" s="132">
        <f>IF(AQ8=1,RANK(AA8,AA5:AA9,0),"")</f>
      </c>
      <c r="AS8" s="132">
        <f>IF(AQ8=1,RANK(AR8,AR5:AR9,1),"")</f>
      </c>
      <c r="AT8" s="132">
        <f>IF(AS8=1,5-COUNTBLANK(AL5:AL9)+1,"")</f>
      </c>
      <c r="AV8" s="132">
        <f>IF(AL8="",IF(AT8="",AC8,""),"")</f>
      </c>
      <c r="AW8" s="132">
        <f>IF((MAX(AV5:AV9))=AV8,IF(COUNTIF(AV5:AV9,(MAX(AV5:AV9)))&gt;1,"*",1),"")</f>
      </c>
      <c r="AX8" s="132">
        <f>IF(AW8="","",RANK(AD8,AD5:AD9,0))</f>
      </c>
      <c r="AY8" s="132">
        <f>IF(AW8="","",RANK(AX8,AX5:AX9,1))</f>
      </c>
      <c r="AZ8" s="132">
        <f>IF(AY8=1,RANK(AA8,AA5:AA9,0),"")</f>
      </c>
      <c r="BA8" s="132">
        <f>IF(AY8=1,RANK(AZ8,AZ5:AZ9,1),"")</f>
      </c>
      <c r="BB8" s="132">
        <f>IF(BA8=1,5-COUNTBLANK(AL5:AL9)+5-COUNTBLANK(AT5:AT9)+1,"")</f>
      </c>
      <c r="BD8" s="132">
        <f>IF(AL8="",IF(AT8="",IF(BB8="",IF(SUM(X8:Z8)=0,"",AC8),""),""),"")</f>
      </c>
      <c r="BE8" s="132">
        <f>IF((MAX(BD5:BD9))=BD8,IF(COUNTIF(BD5:BD9,(MAX(BD5:BD9)))&gt;1,"*",1),"")</f>
      </c>
      <c r="BF8" s="132">
        <f>IF(BE8="","",RANK(AD8,AD5:AD9,0))</f>
      </c>
      <c r="BG8" s="132">
        <f>IF(BE8="","",RANK(BF8,BF5:BF9,1))</f>
      </c>
      <c r="BH8" s="132">
        <f>IF(BG8=1,RANK(AA8,AA5:AA9,0),"")</f>
      </c>
      <c r="BI8" s="132">
        <f>IF(BG8=1,RANK(BH8,BH5:BH9,1),"")</f>
      </c>
      <c r="BJ8" s="132">
        <f>IF(BB8="",IF(BI8=1,5-COUNTBLANK(AL5:AL9)+5-COUNTBLANK(AT5:AT9)+5-COUNTBLANK(BB5:BB9)+1,""),"")</f>
      </c>
      <c r="BM8" s="127">
        <f>AE8</f>
      </c>
      <c r="BN8" s="127" t="str">
        <f>C8</f>
        <v> </v>
      </c>
      <c r="BP8" s="127">
        <v>4</v>
      </c>
      <c r="BQ8" s="127" t="str">
        <f>IF(BM5=4,BN5,IF(BM6=4,BN6,IF(BM7=4,BN7,IF(BM8=4,BN8,BN9))))</f>
        <v> </v>
      </c>
    </row>
    <row r="9" spans="3:69" ht="20.25" customHeight="1" thickBot="1">
      <c r="C9" s="563" t="s">
        <v>119</v>
      </c>
      <c r="D9" s="564"/>
      <c r="E9" s="564"/>
      <c r="F9" s="564"/>
      <c r="G9" s="565"/>
      <c r="H9" s="152">
        <f>IF(V5="","",V5)</f>
      </c>
      <c r="I9" s="281">
        <f>IF(H9="","",IF(H9&gt;J9,"○",IF(H9=J9,"△","×")))</f>
      </c>
      <c r="J9" s="153">
        <f>IF(T5="","",T5)</f>
      </c>
      <c r="K9" s="154">
        <f>IF(V6="","",V6)</f>
      </c>
      <c r="L9" s="281">
        <f>IF(K9="","",IF(K9&gt;M9,"○",IF(K9=M9,"△","×")))</f>
      </c>
      <c r="M9" s="155">
        <f>IF(T6="","",T6)</f>
      </c>
      <c r="N9" s="153">
        <f>IF(V7="","",V7)</f>
      </c>
      <c r="O9" s="281">
        <f>IF(N9="","",IF(N9&gt;P9,"○",IF(N9=P9,"△","×")))</f>
      </c>
      <c r="P9" s="153">
        <f>IF(T7="","",T7)</f>
      </c>
      <c r="Q9" s="154">
        <f>IF(V8="","",V8)</f>
      </c>
      <c r="R9" s="281">
        <f>IF(Q9="","",IF(Q9&gt;S9,"○",IF(Q9=S9,"△","×")))</f>
      </c>
      <c r="S9" s="155">
        <f>IF(T8="","",T8)</f>
      </c>
      <c r="T9" s="153"/>
      <c r="U9" s="281">
        <f>IF(T9="","",IF(T9&gt;V9,"○",IF(T9=V9,"△","×")))</f>
      </c>
      <c r="V9" s="155"/>
      <c r="W9" s="156"/>
      <c r="X9" s="157">
        <f>IF(H9="","",COUNTIF(H9:V9,"○"))</f>
      </c>
      <c r="Y9" s="157">
        <f>IF(H9="","",COUNTIF(H9:V9,"△"))</f>
      </c>
      <c r="Z9" s="157">
        <f>IF(H9="","",COUNTIF(H9:V9,"×"))</f>
      </c>
      <c r="AA9" s="157">
        <f>IF(H9="","",SUM(H9,K9,N9,Q9,T9))</f>
      </c>
      <c r="AB9" s="157">
        <f>IF(H9="","",SUM(J9,M9,P9,S9,V9))</f>
      </c>
      <c r="AC9" s="175">
        <f>IF(H9="","",(X9*3)+(Y9*1))</f>
      </c>
      <c r="AD9" s="158">
        <f>IF(H9="","",AA9-AB9)</f>
      </c>
      <c r="AE9" s="176">
        <f>IF(SUM(X9:Z9)=0,"",IF(AL9="",IF(AT9="",IF(BB9="",IF(BJ9="",5,BJ9),BB9),AT9),AL9))</f>
      </c>
      <c r="AG9" s="132">
        <f>IF((MAX(AC5:AC9))=AC9,IF(COUNTIF(AC5:AC9,(MAX(AC5:AC9)))&gt;1,"*",1),"")</f>
      </c>
      <c r="AH9" s="132">
        <f>IF(AG9="","",RANK(AD9,AD5:AD9,0))</f>
      </c>
      <c r="AI9" s="132">
        <f>IF(AH9="","",RANK(AH9,AH5:AH9,1))</f>
      </c>
      <c r="AJ9" s="132">
        <f>IF(AI9=1,RANK(AA9,AA5:AA9,0),"")</f>
      </c>
      <c r="AK9" s="132">
        <f>IF(AJ9="","",RANK(AJ9,AJ5:AJ9,1))</f>
      </c>
      <c r="AL9" s="132">
        <f>IF(AK9=1,1,"")</f>
      </c>
      <c r="AN9" s="132">
        <f>IF(AL9=1,"",AC9)</f>
      </c>
      <c r="AO9" s="132">
        <f>IF((MAX(AN5:AN9))=AN9,IF(COUNTIF(AN5:AN9,(MAX(AN5:AN9)))&gt;1,"*",1),"")</f>
      </c>
      <c r="AP9" s="132">
        <f>IF(AO9="","",RANK(AD9,AD5:AD9,0))</f>
      </c>
      <c r="AQ9" s="132">
        <f>IF(AO9="","",RANK(AP9,AP5:AP9,1))</f>
      </c>
      <c r="AR9" s="132">
        <f>IF(AQ9=1,RANK(AA9,AA5:AA9,0),"")</f>
      </c>
      <c r="AS9" s="132">
        <f>IF(AQ9=1,RANK(AR9,AR5:AR9,1),"")</f>
      </c>
      <c r="AT9" s="132">
        <f>IF(AS9=1,5-COUNTBLANK(AL5:AL9)+1,"")</f>
      </c>
      <c r="AV9" s="132">
        <f>IF(AL9="",IF(AT9="",AC9,""),"")</f>
      </c>
      <c r="AW9" s="132">
        <f>IF((MAX(AV5:AV9))=AV9,IF(COUNTIF(AV5:AV9,(MAX(AV5:AV9)))&gt;1,"*",1),"")</f>
      </c>
      <c r="AX9" s="132">
        <f>IF(AW9="","",RANK(AD9,AD5:AD9,0))</f>
      </c>
      <c r="AY9" s="132">
        <f>IF(AW9="","",RANK(AX9,AX5:AX9,1))</f>
      </c>
      <c r="AZ9" s="132">
        <f>IF(AY9=1,RANK(AA9,AA5:AA9,0),"")</f>
      </c>
      <c r="BA9" s="132">
        <f>IF(AY9=1,RANK(AZ9,AZ5:AZ9,1),"")</f>
      </c>
      <c r="BB9" s="132">
        <f>IF(BA9=1,5-COUNTBLANK(AL5:AL9)+5-COUNTBLANK(AT5:AT9)+1,"")</f>
      </c>
      <c r="BD9" s="132">
        <f>IF(AL9="",IF(AT9="",IF(BB9="",IF(SUM(X9:Z9)=0,"",AC9),""),""),"")</f>
      </c>
      <c r="BE9" s="132">
        <f>IF((MAX(BD5:BD9))=BD9,IF(COUNTIF(BD5:BD9,(MAX(BD5:BD9)))&gt;1,"*",1),"")</f>
      </c>
      <c r="BF9" s="132">
        <f>IF(BE9="","",RANK(AD9,AD5:AD9,0))</f>
      </c>
      <c r="BG9" s="132">
        <f>IF(BE9="","",RANK(BF9,BF5:BF9,1))</f>
      </c>
      <c r="BH9" s="132">
        <f>IF(BG9=1,RANK(AA9,AA5:AA9,0),"")</f>
      </c>
      <c r="BI9" s="132">
        <f>IF(BG9=1,RANK(BH9,BH5:BH9,1),"")</f>
      </c>
      <c r="BJ9" s="132">
        <f>IF(BB9="",IF(BI9=1,5-COUNTBLANK(AL5:AL9)+5-COUNTBLANK(AT5:AT9)+5-COUNTBLANK(BB5:BB9)+1,""),"")</f>
      </c>
      <c r="BM9" s="127">
        <f>AE9</f>
      </c>
      <c r="BN9" s="127" t="str">
        <f>C9</f>
        <v> </v>
      </c>
      <c r="BP9" s="127">
        <v>5</v>
      </c>
      <c r="BQ9" s="127" t="str">
        <f>IF(BM5=5,BN5,IF(BM6=5,BN6,IF(BM7=5,BN7,IF(BM8=5,BN8,BN9))))</f>
        <v> </v>
      </c>
    </row>
    <row r="10" spans="3:23" ht="20.25" customHeight="1" thickTop="1">
      <c r="C10" s="159" t="s">
        <v>124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2:27" s="103" customFormat="1" ht="12" thickBot="1">
      <c r="B11" s="162"/>
      <c r="C11" s="162"/>
      <c r="D11" s="162"/>
      <c r="E11" s="162"/>
      <c r="F11" s="162"/>
      <c r="G11" s="162"/>
      <c r="H11" s="163">
        <v>0.0020833333333333333</v>
      </c>
      <c r="I11" s="163">
        <v>0.01875</v>
      </c>
      <c r="J11" s="163">
        <v>0.003472222222222222</v>
      </c>
      <c r="K11" s="164">
        <v>0.003472222222222222</v>
      </c>
      <c r="L11" s="164">
        <v>0.010416666666666666</v>
      </c>
      <c r="M11" s="164">
        <v>0.017361111111111112</v>
      </c>
      <c r="N11" s="163">
        <v>0.03125</v>
      </c>
      <c r="O11" s="163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</row>
    <row r="12" spans="2:31" s="13" customFormat="1" ht="22.5" customHeight="1" thickTop="1">
      <c r="B12" s="160"/>
      <c r="C12" s="566" t="s">
        <v>45</v>
      </c>
      <c r="D12" s="567"/>
      <c r="E12" s="567"/>
      <c r="F12" s="567"/>
      <c r="G12" s="567"/>
      <c r="H12" s="517" t="s">
        <v>46</v>
      </c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75"/>
      <c r="X12" s="534" t="s">
        <v>193</v>
      </c>
      <c r="Y12" s="535"/>
      <c r="Z12" s="535"/>
      <c r="AA12" s="535"/>
      <c r="AB12" s="536" t="s">
        <v>194</v>
      </c>
      <c r="AC12" s="537"/>
      <c r="AD12" s="537"/>
      <c r="AE12" s="538"/>
    </row>
    <row r="13" spans="2:31" s="80" customFormat="1" ht="25.5" customHeight="1">
      <c r="B13" s="161" t="s">
        <v>55</v>
      </c>
      <c r="C13" s="551">
        <v>0.4166666666666667</v>
      </c>
      <c r="D13" s="552"/>
      <c r="E13" s="105" t="s">
        <v>48</v>
      </c>
      <c r="F13" s="556">
        <f aca="true" t="shared" si="0" ref="F13:F22">C13+$M$11</f>
        <v>0.4340277777777778</v>
      </c>
      <c r="G13" s="552"/>
      <c r="H13" s="539" t="str">
        <f>C5</f>
        <v> </v>
      </c>
      <c r="I13" s="540"/>
      <c r="J13" s="541"/>
      <c r="K13" s="541"/>
      <c r="L13" s="541"/>
      <c r="M13" s="541"/>
      <c r="N13" s="282"/>
      <c r="O13" s="545" t="s">
        <v>49</v>
      </c>
      <c r="P13" s="545"/>
      <c r="Q13" s="283"/>
      <c r="R13" s="540" t="str">
        <f>N4</f>
        <v> </v>
      </c>
      <c r="S13" s="541"/>
      <c r="T13" s="541"/>
      <c r="U13" s="541"/>
      <c r="V13" s="541"/>
      <c r="W13" s="550"/>
      <c r="X13" s="542" t="str">
        <f>H22</f>
        <v> </v>
      </c>
      <c r="Y13" s="543"/>
      <c r="Z13" s="543"/>
      <c r="AA13" s="580"/>
      <c r="AB13" s="542" t="str">
        <f>R22</f>
        <v> </v>
      </c>
      <c r="AC13" s="543"/>
      <c r="AD13" s="543"/>
      <c r="AE13" s="544"/>
    </row>
    <row r="14" spans="2:31" s="80" customFormat="1" ht="25.5" customHeight="1">
      <c r="B14" s="161" t="s">
        <v>56</v>
      </c>
      <c r="C14" s="551">
        <f aca="true" t="shared" si="1" ref="C14:C22">F13+$J$11</f>
        <v>0.4375</v>
      </c>
      <c r="D14" s="552"/>
      <c r="E14" s="105" t="s">
        <v>48</v>
      </c>
      <c r="F14" s="556">
        <f t="shared" si="0"/>
        <v>0.4548611111111111</v>
      </c>
      <c r="G14" s="552"/>
      <c r="H14" s="539" t="str">
        <f>C6</f>
        <v> </v>
      </c>
      <c r="I14" s="540"/>
      <c r="J14" s="541"/>
      <c r="K14" s="541"/>
      <c r="L14" s="541"/>
      <c r="M14" s="541"/>
      <c r="N14" s="282"/>
      <c r="O14" s="545" t="s">
        <v>49</v>
      </c>
      <c r="P14" s="545"/>
      <c r="Q14" s="283"/>
      <c r="R14" s="540" t="str">
        <f>Q4</f>
        <v> </v>
      </c>
      <c r="S14" s="541"/>
      <c r="T14" s="541"/>
      <c r="U14" s="541"/>
      <c r="V14" s="541"/>
      <c r="W14" s="550"/>
      <c r="X14" s="542" t="str">
        <f>H13</f>
        <v> </v>
      </c>
      <c r="Y14" s="543"/>
      <c r="Z14" s="543"/>
      <c r="AA14" s="580"/>
      <c r="AB14" s="542" t="str">
        <f>R13</f>
        <v> </v>
      </c>
      <c r="AC14" s="543"/>
      <c r="AD14" s="543"/>
      <c r="AE14" s="544"/>
    </row>
    <row r="15" spans="2:31" s="80" customFormat="1" ht="25.5" customHeight="1">
      <c r="B15" s="161" t="s">
        <v>57</v>
      </c>
      <c r="C15" s="551">
        <f t="shared" si="1"/>
        <v>0.4583333333333333</v>
      </c>
      <c r="D15" s="552"/>
      <c r="E15" s="105" t="s">
        <v>48</v>
      </c>
      <c r="F15" s="556">
        <f t="shared" si="0"/>
        <v>0.4756944444444444</v>
      </c>
      <c r="G15" s="552"/>
      <c r="H15" s="539" t="str">
        <f>C5</f>
        <v> </v>
      </c>
      <c r="I15" s="540"/>
      <c r="J15" s="541"/>
      <c r="K15" s="541"/>
      <c r="L15" s="541"/>
      <c r="M15" s="541"/>
      <c r="N15" s="282"/>
      <c r="O15" s="545" t="s">
        <v>49</v>
      </c>
      <c r="P15" s="545"/>
      <c r="Q15" s="283"/>
      <c r="R15" s="540" t="str">
        <f>T4</f>
        <v> </v>
      </c>
      <c r="S15" s="541"/>
      <c r="T15" s="541"/>
      <c r="U15" s="541"/>
      <c r="V15" s="541"/>
      <c r="W15" s="550"/>
      <c r="X15" s="542" t="str">
        <f aca="true" t="shared" si="2" ref="X15:X20">H14</f>
        <v> </v>
      </c>
      <c r="Y15" s="543"/>
      <c r="Z15" s="543"/>
      <c r="AA15" s="580"/>
      <c r="AB15" s="542" t="str">
        <f aca="true" t="shared" si="3" ref="AB15:AB20">R14</f>
        <v> </v>
      </c>
      <c r="AC15" s="543"/>
      <c r="AD15" s="543"/>
      <c r="AE15" s="544"/>
    </row>
    <row r="16" spans="2:31" s="80" customFormat="1" ht="25.5" customHeight="1">
      <c r="B16" s="161" t="s">
        <v>58</v>
      </c>
      <c r="C16" s="551">
        <f t="shared" si="1"/>
        <v>0.47916666666666663</v>
      </c>
      <c r="D16" s="552"/>
      <c r="E16" s="105" t="s">
        <v>48</v>
      </c>
      <c r="F16" s="556">
        <f t="shared" si="0"/>
        <v>0.49652777777777773</v>
      </c>
      <c r="G16" s="552"/>
      <c r="H16" s="539" t="str">
        <f>C6</f>
        <v> </v>
      </c>
      <c r="I16" s="540"/>
      <c r="J16" s="541"/>
      <c r="K16" s="541"/>
      <c r="L16" s="541"/>
      <c r="M16" s="541"/>
      <c r="N16" s="282"/>
      <c r="O16" s="545" t="s">
        <v>49</v>
      </c>
      <c r="P16" s="545"/>
      <c r="Q16" s="283"/>
      <c r="R16" s="540" t="str">
        <f>N4</f>
        <v> </v>
      </c>
      <c r="S16" s="541"/>
      <c r="T16" s="541"/>
      <c r="U16" s="541"/>
      <c r="V16" s="541"/>
      <c r="W16" s="550"/>
      <c r="X16" s="542" t="str">
        <f t="shared" si="2"/>
        <v> </v>
      </c>
      <c r="Y16" s="543"/>
      <c r="Z16" s="543"/>
      <c r="AA16" s="580"/>
      <c r="AB16" s="542" t="str">
        <f t="shared" si="3"/>
        <v> </v>
      </c>
      <c r="AC16" s="543"/>
      <c r="AD16" s="543"/>
      <c r="AE16" s="544"/>
    </row>
    <row r="17" spans="2:31" s="80" customFormat="1" ht="25.5" customHeight="1">
      <c r="B17" s="161" t="s">
        <v>59</v>
      </c>
      <c r="C17" s="551">
        <f t="shared" si="1"/>
        <v>0.49999999999999994</v>
      </c>
      <c r="D17" s="552"/>
      <c r="E17" s="105" t="s">
        <v>48</v>
      </c>
      <c r="F17" s="556">
        <f t="shared" si="0"/>
        <v>0.517361111111111</v>
      </c>
      <c r="G17" s="552"/>
      <c r="H17" s="539" t="str">
        <f>C8</f>
        <v> </v>
      </c>
      <c r="I17" s="540"/>
      <c r="J17" s="541"/>
      <c r="K17" s="541"/>
      <c r="L17" s="541"/>
      <c r="M17" s="541"/>
      <c r="N17" s="284"/>
      <c r="O17" s="545" t="s">
        <v>49</v>
      </c>
      <c r="P17" s="545"/>
      <c r="Q17" s="283"/>
      <c r="R17" s="540" t="str">
        <f>T4</f>
        <v> </v>
      </c>
      <c r="S17" s="541"/>
      <c r="T17" s="541"/>
      <c r="U17" s="541"/>
      <c r="V17" s="541"/>
      <c r="W17" s="550"/>
      <c r="X17" s="542" t="str">
        <f t="shared" si="2"/>
        <v> </v>
      </c>
      <c r="Y17" s="543"/>
      <c r="Z17" s="543"/>
      <c r="AA17" s="580"/>
      <c r="AB17" s="542" t="str">
        <f t="shared" si="3"/>
        <v> </v>
      </c>
      <c r="AC17" s="543"/>
      <c r="AD17" s="543"/>
      <c r="AE17" s="544"/>
    </row>
    <row r="18" spans="2:31" s="80" customFormat="1" ht="25.5" customHeight="1">
      <c r="B18" s="161" t="s">
        <v>60</v>
      </c>
      <c r="C18" s="551">
        <f t="shared" si="1"/>
        <v>0.5208333333333333</v>
      </c>
      <c r="D18" s="552"/>
      <c r="E18" s="105" t="s">
        <v>48</v>
      </c>
      <c r="F18" s="556">
        <f t="shared" si="0"/>
        <v>0.5381944444444444</v>
      </c>
      <c r="G18" s="552"/>
      <c r="H18" s="539" t="str">
        <f>C5</f>
        <v> </v>
      </c>
      <c r="I18" s="540"/>
      <c r="J18" s="541"/>
      <c r="K18" s="541"/>
      <c r="L18" s="541"/>
      <c r="M18" s="541"/>
      <c r="N18" s="284"/>
      <c r="O18" s="545" t="s">
        <v>49</v>
      </c>
      <c r="P18" s="545"/>
      <c r="Q18" s="283"/>
      <c r="R18" s="540" t="str">
        <f>Q4</f>
        <v> </v>
      </c>
      <c r="S18" s="541"/>
      <c r="T18" s="541"/>
      <c r="U18" s="541"/>
      <c r="V18" s="541"/>
      <c r="W18" s="550"/>
      <c r="X18" s="542" t="str">
        <f t="shared" si="2"/>
        <v> </v>
      </c>
      <c r="Y18" s="543"/>
      <c r="Z18" s="543"/>
      <c r="AA18" s="580"/>
      <c r="AB18" s="542" t="str">
        <f t="shared" si="3"/>
        <v> </v>
      </c>
      <c r="AC18" s="543"/>
      <c r="AD18" s="543"/>
      <c r="AE18" s="544"/>
    </row>
    <row r="19" spans="2:31" s="80" customFormat="1" ht="25.5" customHeight="1">
      <c r="B19" s="161" t="s">
        <v>61</v>
      </c>
      <c r="C19" s="551">
        <f t="shared" si="1"/>
        <v>0.5416666666666666</v>
      </c>
      <c r="D19" s="552"/>
      <c r="E19" s="105" t="s">
        <v>48</v>
      </c>
      <c r="F19" s="556">
        <f t="shared" si="0"/>
        <v>0.5590277777777778</v>
      </c>
      <c r="G19" s="552"/>
      <c r="H19" s="539" t="str">
        <f>C7</f>
        <v> </v>
      </c>
      <c r="I19" s="540"/>
      <c r="J19" s="541"/>
      <c r="K19" s="541"/>
      <c r="L19" s="541"/>
      <c r="M19" s="541"/>
      <c r="N19" s="284"/>
      <c r="O19" s="545" t="s">
        <v>49</v>
      </c>
      <c r="P19" s="545"/>
      <c r="Q19" s="283"/>
      <c r="R19" s="540" t="str">
        <f>T4</f>
        <v> </v>
      </c>
      <c r="S19" s="541"/>
      <c r="T19" s="541"/>
      <c r="U19" s="541"/>
      <c r="V19" s="541"/>
      <c r="W19" s="550"/>
      <c r="X19" s="542" t="str">
        <f t="shared" si="2"/>
        <v> </v>
      </c>
      <c r="Y19" s="543"/>
      <c r="Z19" s="543"/>
      <c r="AA19" s="580"/>
      <c r="AB19" s="542" t="str">
        <f t="shared" si="3"/>
        <v> </v>
      </c>
      <c r="AC19" s="543"/>
      <c r="AD19" s="543"/>
      <c r="AE19" s="544"/>
    </row>
    <row r="20" spans="2:31" s="80" customFormat="1" ht="25.5" customHeight="1">
      <c r="B20" s="161" t="s">
        <v>62</v>
      </c>
      <c r="C20" s="551">
        <f t="shared" si="1"/>
        <v>0.5625</v>
      </c>
      <c r="D20" s="552"/>
      <c r="E20" s="105" t="s">
        <v>48</v>
      </c>
      <c r="F20" s="556">
        <f t="shared" si="0"/>
        <v>0.5798611111111112</v>
      </c>
      <c r="G20" s="552"/>
      <c r="H20" s="539" t="str">
        <f>C5</f>
        <v> </v>
      </c>
      <c r="I20" s="540"/>
      <c r="J20" s="541"/>
      <c r="K20" s="541"/>
      <c r="L20" s="541"/>
      <c r="M20" s="541"/>
      <c r="N20" s="284"/>
      <c r="O20" s="545" t="s">
        <v>49</v>
      </c>
      <c r="P20" s="545"/>
      <c r="Q20" s="283"/>
      <c r="R20" s="540" t="str">
        <f>K4</f>
        <v> </v>
      </c>
      <c r="S20" s="541"/>
      <c r="T20" s="541"/>
      <c r="U20" s="541"/>
      <c r="V20" s="541"/>
      <c r="W20" s="550"/>
      <c r="X20" s="542" t="str">
        <f t="shared" si="2"/>
        <v> </v>
      </c>
      <c r="Y20" s="543"/>
      <c r="Z20" s="543"/>
      <c r="AA20" s="580"/>
      <c r="AB20" s="542" t="str">
        <f t="shared" si="3"/>
        <v> </v>
      </c>
      <c r="AC20" s="543"/>
      <c r="AD20" s="543"/>
      <c r="AE20" s="544"/>
    </row>
    <row r="21" spans="2:31" s="80" customFormat="1" ht="30" customHeight="1">
      <c r="B21" s="161" t="s">
        <v>63</v>
      </c>
      <c r="C21" s="551">
        <f t="shared" si="1"/>
        <v>0.5833333333333334</v>
      </c>
      <c r="D21" s="552"/>
      <c r="E21" s="105" t="s">
        <v>48</v>
      </c>
      <c r="F21" s="556">
        <f t="shared" si="0"/>
        <v>0.6006944444444445</v>
      </c>
      <c r="G21" s="552"/>
      <c r="H21" s="539" t="str">
        <f>C7</f>
        <v> </v>
      </c>
      <c r="I21" s="540"/>
      <c r="J21" s="541"/>
      <c r="K21" s="541"/>
      <c r="L21" s="541"/>
      <c r="M21" s="541"/>
      <c r="N21" s="284"/>
      <c r="O21" s="545" t="s">
        <v>49</v>
      </c>
      <c r="P21" s="545"/>
      <c r="Q21" s="283"/>
      <c r="R21" s="540" t="str">
        <f>Q4</f>
        <v> </v>
      </c>
      <c r="S21" s="541"/>
      <c r="T21" s="541"/>
      <c r="U21" s="541"/>
      <c r="V21" s="541"/>
      <c r="W21" s="550"/>
      <c r="X21" s="542" t="str">
        <f>H20</f>
        <v> </v>
      </c>
      <c r="Y21" s="543"/>
      <c r="Z21" s="543"/>
      <c r="AA21" s="580"/>
      <c r="AB21" s="542" t="str">
        <f>R20</f>
        <v> </v>
      </c>
      <c r="AC21" s="543"/>
      <c r="AD21" s="543"/>
      <c r="AE21" s="544"/>
    </row>
    <row r="22" spans="2:31" s="80" customFormat="1" ht="30" customHeight="1" thickBot="1">
      <c r="B22" s="165" t="s">
        <v>64</v>
      </c>
      <c r="C22" s="553">
        <f t="shared" si="1"/>
        <v>0.6041666666666667</v>
      </c>
      <c r="D22" s="554"/>
      <c r="E22" s="108" t="s">
        <v>48</v>
      </c>
      <c r="F22" s="555">
        <f t="shared" si="0"/>
        <v>0.6215277777777779</v>
      </c>
      <c r="G22" s="554"/>
      <c r="H22" s="546" t="str">
        <f>C6</f>
        <v> </v>
      </c>
      <c r="I22" s="547"/>
      <c r="J22" s="548"/>
      <c r="K22" s="548"/>
      <c r="L22" s="548"/>
      <c r="M22" s="548"/>
      <c r="N22" s="285"/>
      <c r="O22" s="578" t="s">
        <v>49</v>
      </c>
      <c r="P22" s="579"/>
      <c r="Q22" s="286"/>
      <c r="R22" s="547" t="str">
        <f>T4</f>
        <v> </v>
      </c>
      <c r="S22" s="548"/>
      <c r="T22" s="548"/>
      <c r="U22" s="548"/>
      <c r="V22" s="548"/>
      <c r="W22" s="549"/>
      <c r="X22" s="557" t="str">
        <f>H21</f>
        <v> </v>
      </c>
      <c r="Y22" s="558"/>
      <c r="Z22" s="558"/>
      <c r="AA22" s="577"/>
      <c r="AB22" s="557" t="str">
        <f>R21</f>
        <v> </v>
      </c>
      <c r="AC22" s="558"/>
      <c r="AD22" s="558"/>
      <c r="AE22" s="559"/>
    </row>
    <row r="23" spans="3:23" ht="18.75" customHeight="1" thickTop="1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3:23" ht="11.25" customHeight="1">
      <c r="C24" s="159"/>
      <c r="D24" s="159"/>
      <c r="E24" s="159"/>
      <c r="F24" s="159"/>
      <c r="G24" s="159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59"/>
    </row>
    <row r="25" spans="3:23" ht="7.5" customHeight="1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3:23" ht="13.5"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</row>
    <row r="27" spans="3:23" ht="13.5"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</sheetData>
  <sheetProtection/>
  <mergeCells count="85">
    <mergeCell ref="X13:AA13"/>
    <mergeCell ref="X14:AA14"/>
    <mergeCell ref="X15:AA15"/>
    <mergeCell ref="C20:D20"/>
    <mergeCell ref="F20:G20"/>
    <mergeCell ref="X19:AA19"/>
    <mergeCell ref="R18:W18"/>
    <mergeCell ref="H17:M17"/>
    <mergeCell ref="R19:W19"/>
    <mergeCell ref="X21:AA21"/>
    <mergeCell ref="O20:P20"/>
    <mergeCell ref="F13:G13"/>
    <mergeCell ref="F14:G14"/>
    <mergeCell ref="X20:AA20"/>
    <mergeCell ref="O17:P17"/>
    <mergeCell ref="X17:AA17"/>
    <mergeCell ref="H21:M21"/>
    <mergeCell ref="X18:AA18"/>
    <mergeCell ref="X16:AA16"/>
    <mergeCell ref="H4:J4"/>
    <mergeCell ref="K4:M4"/>
    <mergeCell ref="N4:P4"/>
    <mergeCell ref="Q4:S4"/>
    <mergeCell ref="C13:D13"/>
    <mergeCell ref="X22:AA22"/>
    <mergeCell ref="O22:P22"/>
    <mergeCell ref="O19:P19"/>
    <mergeCell ref="C19:D19"/>
    <mergeCell ref="O18:P18"/>
    <mergeCell ref="C4:G4"/>
    <mergeCell ref="C5:G5"/>
    <mergeCell ref="C6:G6"/>
    <mergeCell ref="C7:G7"/>
    <mergeCell ref="T4:V4"/>
    <mergeCell ref="O14:P14"/>
    <mergeCell ref="R13:W13"/>
    <mergeCell ref="R14:W14"/>
    <mergeCell ref="H12:W12"/>
    <mergeCell ref="H13:M13"/>
    <mergeCell ref="AB18:AE18"/>
    <mergeCell ref="C8:G8"/>
    <mergeCell ref="C9:G9"/>
    <mergeCell ref="C14:D14"/>
    <mergeCell ref="C15:D15"/>
    <mergeCell ref="C12:G12"/>
    <mergeCell ref="O16:P16"/>
    <mergeCell ref="R15:W15"/>
    <mergeCell ref="H14:M14"/>
    <mergeCell ref="F15:G15"/>
    <mergeCell ref="AB22:AE22"/>
    <mergeCell ref="AB21:AE21"/>
    <mergeCell ref="F21:G21"/>
    <mergeCell ref="R17:W17"/>
    <mergeCell ref="R16:W16"/>
    <mergeCell ref="AB13:AE13"/>
    <mergeCell ref="AB14:AE14"/>
    <mergeCell ref="AB15:AE15"/>
    <mergeCell ref="AB16:AE16"/>
    <mergeCell ref="AB17:AE17"/>
    <mergeCell ref="C16:D16"/>
    <mergeCell ref="C17:D17"/>
    <mergeCell ref="C18:D18"/>
    <mergeCell ref="C22:D22"/>
    <mergeCell ref="C21:D21"/>
    <mergeCell ref="F22:G22"/>
    <mergeCell ref="F16:G16"/>
    <mergeCell ref="F17:G17"/>
    <mergeCell ref="F18:G18"/>
    <mergeCell ref="F19:G19"/>
    <mergeCell ref="O15:P15"/>
    <mergeCell ref="H22:M22"/>
    <mergeCell ref="R22:W22"/>
    <mergeCell ref="R21:W21"/>
    <mergeCell ref="R20:W20"/>
    <mergeCell ref="O21:P21"/>
    <mergeCell ref="X12:AA12"/>
    <mergeCell ref="AB12:AE12"/>
    <mergeCell ref="H18:M18"/>
    <mergeCell ref="H19:M19"/>
    <mergeCell ref="H20:M20"/>
    <mergeCell ref="AB20:AE20"/>
    <mergeCell ref="AB19:AE19"/>
    <mergeCell ref="H15:M15"/>
    <mergeCell ref="H16:M16"/>
    <mergeCell ref="O13:P13"/>
  </mergeCells>
  <conditionalFormatting sqref="O5">
    <cfRule type="cellIs" priority="31" dxfId="312" operator="equal" stopIfTrue="1">
      <formula>"○"</formula>
    </cfRule>
    <cfRule type="cellIs" priority="32" dxfId="0" operator="equal" stopIfTrue="1">
      <formula>"△"</formula>
    </cfRule>
    <cfRule type="cellIs" priority="33" dxfId="313" operator="equal" stopIfTrue="1">
      <formula>"×"</formula>
    </cfRule>
  </conditionalFormatting>
  <conditionalFormatting sqref="R5">
    <cfRule type="cellIs" priority="28" dxfId="312" operator="equal" stopIfTrue="1">
      <formula>"○"</formula>
    </cfRule>
    <cfRule type="cellIs" priority="29" dxfId="0" operator="equal" stopIfTrue="1">
      <formula>"△"</formula>
    </cfRule>
    <cfRule type="cellIs" priority="30" dxfId="313" operator="equal" stopIfTrue="1">
      <formula>"×"</formula>
    </cfRule>
  </conditionalFormatting>
  <conditionalFormatting sqref="O6">
    <cfRule type="cellIs" priority="25" dxfId="312" operator="equal" stopIfTrue="1">
      <formula>"○"</formula>
    </cfRule>
    <cfRule type="cellIs" priority="26" dxfId="0" operator="equal" stopIfTrue="1">
      <formula>"△"</formula>
    </cfRule>
    <cfRule type="cellIs" priority="27" dxfId="313" operator="equal" stopIfTrue="1">
      <formula>"×"</formula>
    </cfRule>
  </conditionalFormatting>
  <conditionalFormatting sqref="R6">
    <cfRule type="cellIs" priority="22" dxfId="312" operator="equal" stopIfTrue="1">
      <formula>"○"</formula>
    </cfRule>
    <cfRule type="cellIs" priority="23" dxfId="0" operator="equal" stopIfTrue="1">
      <formula>"△"</formula>
    </cfRule>
    <cfRule type="cellIs" priority="24" dxfId="313" operator="equal" stopIfTrue="1">
      <formula>"×"</formula>
    </cfRule>
  </conditionalFormatting>
  <conditionalFormatting sqref="R7">
    <cfRule type="cellIs" priority="19" dxfId="312" operator="equal" stopIfTrue="1">
      <formula>"○"</formula>
    </cfRule>
    <cfRule type="cellIs" priority="20" dxfId="0" operator="equal" stopIfTrue="1">
      <formula>"△"</formula>
    </cfRule>
    <cfRule type="cellIs" priority="21" dxfId="313" operator="equal" stopIfTrue="1">
      <formula>"×"</formula>
    </cfRule>
  </conditionalFormatting>
  <conditionalFormatting sqref="U5:U9">
    <cfRule type="cellIs" priority="16" dxfId="312" operator="equal" stopIfTrue="1">
      <formula>"○"</formula>
    </cfRule>
    <cfRule type="cellIs" priority="17" dxfId="0" operator="equal" stopIfTrue="1">
      <formula>"△"</formula>
    </cfRule>
    <cfRule type="cellIs" priority="18" dxfId="313" operator="equal" stopIfTrue="1">
      <formula>"×"</formula>
    </cfRule>
  </conditionalFormatting>
  <conditionalFormatting sqref="R9">
    <cfRule type="cellIs" priority="13" dxfId="312" operator="equal" stopIfTrue="1">
      <formula>"○"</formula>
    </cfRule>
    <cfRule type="cellIs" priority="14" dxfId="0" operator="equal" stopIfTrue="1">
      <formula>"△"</formula>
    </cfRule>
    <cfRule type="cellIs" priority="15" dxfId="313" operator="equal" stopIfTrue="1">
      <formula>"×"</formula>
    </cfRule>
  </conditionalFormatting>
  <conditionalFormatting sqref="O8:O9">
    <cfRule type="cellIs" priority="10" dxfId="312" operator="equal" stopIfTrue="1">
      <formula>"○"</formula>
    </cfRule>
    <cfRule type="cellIs" priority="11" dxfId="0" operator="equal" stopIfTrue="1">
      <formula>"△"</formula>
    </cfRule>
    <cfRule type="cellIs" priority="12" dxfId="313" operator="equal" stopIfTrue="1">
      <formula>"×"</formula>
    </cfRule>
  </conditionalFormatting>
  <conditionalFormatting sqref="I5:I9">
    <cfRule type="cellIs" priority="7" dxfId="312" operator="equal" stopIfTrue="1">
      <formula>"○"</formula>
    </cfRule>
    <cfRule type="cellIs" priority="8" dxfId="0" operator="equal" stopIfTrue="1">
      <formula>"△"</formula>
    </cfRule>
    <cfRule type="cellIs" priority="9" dxfId="313" operator="equal" stopIfTrue="1">
      <formula>"×"</formula>
    </cfRule>
  </conditionalFormatting>
  <conditionalFormatting sqref="L6:L9">
    <cfRule type="cellIs" priority="4" dxfId="312" operator="equal" stopIfTrue="1">
      <formula>"○"</formula>
    </cfRule>
    <cfRule type="cellIs" priority="5" dxfId="0" operator="equal" stopIfTrue="1">
      <formula>"△"</formula>
    </cfRule>
    <cfRule type="cellIs" priority="6" dxfId="313" operator="equal" stopIfTrue="1">
      <formula>"×"</formula>
    </cfRule>
  </conditionalFormatting>
  <conditionalFormatting sqref="L5">
    <cfRule type="cellIs" priority="1" dxfId="312" operator="equal" stopIfTrue="1">
      <formula>"○"</formula>
    </cfRule>
    <cfRule type="cellIs" priority="2" dxfId="0" operator="equal" stopIfTrue="1">
      <formula>"△"</formula>
    </cfRule>
    <cfRule type="cellIs" priority="3" dxfId="313" operator="equal" stopIfTrue="1">
      <formula>"×"</formula>
    </cfRule>
  </conditionalFormatting>
  <printOptions/>
  <pageMargins left="0.25" right="0.25" top="0.75" bottom="0.75" header="0.3" footer="0.3"/>
  <pageSetup fitToHeight="1" fitToWidth="1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7:FU58"/>
  <sheetViews>
    <sheetView zoomScale="46" zoomScaleNormal="46" zoomScalePageLayoutView="0" workbookViewId="0" topLeftCell="A1">
      <selection activeCell="BJ69" sqref="BJ69"/>
    </sheetView>
  </sheetViews>
  <sheetFormatPr defaultColWidth="9.140625" defaultRowHeight="15"/>
  <cols>
    <col min="1" max="1" width="9.00390625" style="170" customWidth="1"/>
    <col min="2" max="6" width="2.421875" style="170" customWidth="1"/>
    <col min="7" max="7" width="2.28125" style="170" customWidth="1"/>
    <col min="8" max="8" width="2.28125" style="169" customWidth="1"/>
    <col min="9" max="218" width="2.28125" style="170" customWidth="1"/>
    <col min="219" max="16384" width="9.00390625" style="170" customWidth="1"/>
  </cols>
  <sheetData>
    <row r="7" spans="18:167" s="169" customFormat="1" ht="11.25">
      <c r="R7" s="169">
        <v>1</v>
      </c>
      <c r="AB7" s="169">
        <v>2</v>
      </c>
      <c r="AL7" s="169">
        <v>3</v>
      </c>
      <c r="AV7" s="169">
        <v>4</v>
      </c>
      <c r="BF7" s="169">
        <v>5</v>
      </c>
      <c r="BP7" s="169">
        <v>6</v>
      </c>
      <c r="BZ7" s="169">
        <v>7</v>
      </c>
      <c r="DC7" s="169">
        <v>1</v>
      </c>
      <c r="DM7" s="169">
        <v>2</v>
      </c>
      <c r="DW7" s="169">
        <v>3</v>
      </c>
      <c r="EG7" s="169">
        <v>4</v>
      </c>
      <c r="EQ7" s="169">
        <v>5</v>
      </c>
      <c r="FA7" s="169">
        <v>6</v>
      </c>
      <c r="FK7" s="169">
        <v>7</v>
      </c>
    </row>
    <row r="8" spans="8:177" s="169" customFormat="1" ht="11.25">
      <c r="H8" s="169">
        <v>0</v>
      </c>
      <c r="I8" s="169">
        <v>1</v>
      </c>
      <c r="J8" s="169">
        <v>2</v>
      </c>
      <c r="K8" s="169">
        <v>3</v>
      </c>
      <c r="L8" s="169">
        <v>4</v>
      </c>
      <c r="M8" s="169">
        <v>5</v>
      </c>
      <c r="N8" s="169">
        <v>6</v>
      </c>
      <c r="O8" s="169">
        <v>7</v>
      </c>
      <c r="P8" s="169">
        <v>8</v>
      </c>
      <c r="Q8" s="169">
        <v>9</v>
      </c>
      <c r="R8" s="169">
        <v>0</v>
      </c>
      <c r="S8" s="169">
        <v>1</v>
      </c>
      <c r="T8" s="169">
        <v>2</v>
      </c>
      <c r="U8" s="169">
        <v>3</v>
      </c>
      <c r="V8" s="169">
        <v>4</v>
      </c>
      <c r="W8" s="169">
        <v>5</v>
      </c>
      <c r="X8" s="169">
        <v>6</v>
      </c>
      <c r="Y8" s="169">
        <v>7</v>
      </c>
      <c r="Z8" s="169">
        <v>8</v>
      </c>
      <c r="AA8" s="169">
        <v>9</v>
      </c>
      <c r="AB8" s="169">
        <v>0</v>
      </c>
      <c r="AC8" s="169">
        <v>1</v>
      </c>
      <c r="AD8" s="169">
        <v>2</v>
      </c>
      <c r="AE8" s="169">
        <v>3</v>
      </c>
      <c r="AF8" s="169">
        <v>4</v>
      </c>
      <c r="AG8" s="169">
        <v>5</v>
      </c>
      <c r="AH8" s="169">
        <v>6</v>
      </c>
      <c r="AI8" s="169">
        <v>7</v>
      </c>
      <c r="AJ8" s="169">
        <v>8</v>
      </c>
      <c r="AK8" s="169">
        <v>9</v>
      </c>
      <c r="AL8" s="169">
        <v>0</v>
      </c>
      <c r="AM8" s="169">
        <v>1</v>
      </c>
      <c r="AN8" s="169">
        <v>2</v>
      </c>
      <c r="AO8" s="169">
        <v>3</v>
      </c>
      <c r="AP8" s="169">
        <v>4</v>
      </c>
      <c r="AQ8" s="169">
        <v>5</v>
      </c>
      <c r="AR8" s="169">
        <v>6</v>
      </c>
      <c r="AS8" s="169">
        <v>7</v>
      </c>
      <c r="AT8" s="169">
        <v>8</v>
      </c>
      <c r="AU8" s="169">
        <v>9</v>
      </c>
      <c r="AV8" s="169">
        <v>0</v>
      </c>
      <c r="AW8" s="169">
        <v>1</v>
      </c>
      <c r="AX8" s="169">
        <v>2</v>
      </c>
      <c r="AY8" s="169">
        <v>3</v>
      </c>
      <c r="AZ8" s="169">
        <v>4</v>
      </c>
      <c r="BA8" s="169">
        <v>5</v>
      </c>
      <c r="BB8" s="169">
        <v>6</v>
      </c>
      <c r="BC8" s="169">
        <v>7</v>
      </c>
      <c r="BD8" s="169">
        <v>8</v>
      </c>
      <c r="BE8" s="169">
        <v>9</v>
      </c>
      <c r="BF8" s="169">
        <v>0</v>
      </c>
      <c r="BG8" s="169">
        <v>1</v>
      </c>
      <c r="BH8" s="169">
        <v>2</v>
      </c>
      <c r="BI8" s="169">
        <v>3</v>
      </c>
      <c r="BJ8" s="169">
        <v>4</v>
      </c>
      <c r="BK8" s="169">
        <v>5</v>
      </c>
      <c r="BL8" s="169">
        <v>6</v>
      </c>
      <c r="BM8" s="169">
        <v>7</v>
      </c>
      <c r="BN8" s="169">
        <v>8</v>
      </c>
      <c r="BO8" s="169">
        <v>9</v>
      </c>
      <c r="BP8" s="169">
        <v>0</v>
      </c>
      <c r="BQ8" s="169">
        <v>1</v>
      </c>
      <c r="BR8" s="169">
        <v>2</v>
      </c>
      <c r="BS8" s="169">
        <v>3</v>
      </c>
      <c r="BT8" s="169">
        <v>4</v>
      </c>
      <c r="BU8" s="169">
        <v>5</v>
      </c>
      <c r="BV8" s="169">
        <v>6</v>
      </c>
      <c r="BW8" s="169">
        <v>7</v>
      </c>
      <c r="BX8" s="169">
        <v>8</v>
      </c>
      <c r="BY8" s="169">
        <v>9</v>
      </c>
      <c r="BZ8" s="169">
        <v>0</v>
      </c>
      <c r="CA8" s="169">
        <v>1</v>
      </c>
      <c r="CB8" s="169">
        <v>2</v>
      </c>
      <c r="CC8" s="169">
        <v>3</v>
      </c>
      <c r="CD8" s="169">
        <v>4</v>
      </c>
      <c r="CE8" s="169">
        <v>5</v>
      </c>
      <c r="CF8" s="169">
        <v>6</v>
      </c>
      <c r="CG8" s="169">
        <v>7</v>
      </c>
      <c r="CH8" s="169">
        <v>8</v>
      </c>
      <c r="CI8" s="169">
        <v>9</v>
      </c>
      <c r="CJ8" s="169">
        <v>0</v>
      </c>
      <c r="CS8" s="169">
        <v>0</v>
      </c>
      <c r="CT8" s="169">
        <v>1</v>
      </c>
      <c r="CU8" s="169">
        <v>2</v>
      </c>
      <c r="CV8" s="169">
        <v>3</v>
      </c>
      <c r="CW8" s="169">
        <v>4</v>
      </c>
      <c r="CX8" s="169">
        <v>5</v>
      </c>
      <c r="CY8" s="169">
        <v>6</v>
      </c>
      <c r="CZ8" s="169">
        <v>7</v>
      </c>
      <c r="DA8" s="169">
        <v>8</v>
      </c>
      <c r="DB8" s="169">
        <v>9</v>
      </c>
      <c r="DC8" s="169">
        <v>0</v>
      </c>
      <c r="DD8" s="169">
        <v>1</v>
      </c>
      <c r="DE8" s="169">
        <v>2</v>
      </c>
      <c r="DF8" s="169">
        <v>3</v>
      </c>
      <c r="DG8" s="169">
        <v>4</v>
      </c>
      <c r="DH8" s="169">
        <v>5</v>
      </c>
      <c r="DI8" s="169">
        <v>6</v>
      </c>
      <c r="DJ8" s="169">
        <v>7</v>
      </c>
      <c r="DK8" s="169">
        <v>8</v>
      </c>
      <c r="DL8" s="169">
        <v>9</v>
      </c>
      <c r="DM8" s="169">
        <v>0</v>
      </c>
      <c r="DN8" s="169">
        <v>1</v>
      </c>
      <c r="DO8" s="169">
        <v>2</v>
      </c>
      <c r="DP8" s="169">
        <v>3</v>
      </c>
      <c r="DQ8" s="169">
        <v>4</v>
      </c>
      <c r="DR8" s="169">
        <v>5</v>
      </c>
      <c r="DS8" s="169">
        <v>6</v>
      </c>
      <c r="DT8" s="169">
        <v>7</v>
      </c>
      <c r="DU8" s="169">
        <v>8</v>
      </c>
      <c r="DV8" s="169">
        <v>9</v>
      </c>
      <c r="DW8" s="169">
        <v>0</v>
      </c>
      <c r="DX8" s="169">
        <v>1</v>
      </c>
      <c r="DY8" s="169">
        <v>2</v>
      </c>
      <c r="DZ8" s="169">
        <v>3</v>
      </c>
      <c r="EA8" s="169">
        <v>4</v>
      </c>
      <c r="EB8" s="169">
        <v>5</v>
      </c>
      <c r="EC8" s="169">
        <v>6</v>
      </c>
      <c r="ED8" s="169">
        <v>7</v>
      </c>
      <c r="EE8" s="169">
        <v>8</v>
      </c>
      <c r="EF8" s="169">
        <v>9</v>
      </c>
      <c r="EG8" s="169">
        <v>0</v>
      </c>
      <c r="EH8" s="169">
        <v>1</v>
      </c>
      <c r="EI8" s="169">
        <v>2</v>
      </c>
      <c r="EJ8" s="169">
        <v>3</v>
      </c>
      <c r="EK8" s="169">
        <v>4</v>
      </c>
      <c r="EL8" s="169">
        <v>5</v>
      </c>
      <c r="EM8" s="169">
        <v>6</v>
      </c>
      <c r="EN8" s="169">
        <v>7</v>
      </c>
      <c r="EO8" s="169">
        <v>8</v>
      </c>
      <c r="EP8" s="169">
        <v>9</v>
      </c>
      <c r="EQ8" s="169">
        <v>0</v>
      </c>
      <c r="ER8" s="169">
        <v>1</v>
      </c>
      <c r="ES8" s="169">
        <v>2</v>
      </c>
      <c r="ET8" s="169">
        <v>3</v>
      </c>
      <c r="EU8" s="169">
        <v>4</v>
      </c>
      <c r="EV8" s="169">
        <v>5</v>
      </c>
      <c r="EW8" s="169">
        <v>6</v>
      </c>
      <c r="EX8" s="169">
        <v>7</v>
      </c>
      <c r="EY8" s="169">
        <v>8</v>
      </c>
      <c r="EZ8" s="169">
        <v>9</v>
      </c>
      <c r="FA8" s="169">
        <v>0</v>
      </c>
      <c r="FB8" s="169">
        <v>1</v>
      </c>
      <c r="FC8" s="169">
        <v>2</v>
      </c>
      <c r="FD8" s="169">
        <v>3</v>
      </c>
      <c r="FE8" s="169">
        <v>4</v>
      </c>
      <c r="FF8" s="169">
        <v>5</v>
      </c>
      <c r="FG8" s="169">
        <v>6</v>
      </c>
      <c r="FH8" s="169">
        <v>7</v>
      </c>
      <c r="FI8" s="169">
        <v>8</v>
      </c>
      <c r="FJ8" s="169">
        <v>9</v>
      </c>
      <c r="FK8" s="169">
        <v>0</v>
      </c>
      <c r="FL8" s="169">
        <v>1</v>
      </c>
      <c r="FM8" s="169">
        <v>2</v>
      </c>
      <c r="FN8" s="169">
        <v>3</v>
      </c>
      <c r="FO8" s="169">
        <v>4</v>
      </c>
      <c r="FP8" s="169">
        <v>5</v>
      </c>
      <c r="FQ8" s="169">
        <v>6</v>
      </c>
      <c r="FR8" s="169">
        <v>7</v>
      </c>
      <c r="FS8" s="169">
        <v>8</v>
      </c>
      <c r="FT8" s="169">
        <v>9</v>
      </c>
      <c r="FU8" s="169">
        <v>0</v>
      </c>
    </row>
    <row r="9" spans="8:97" ht="13.5">
      <c r="H9" s="169">
        <v>1</v>
      </c>
      <c r="CS9" s="169">
        <v>1</v>
      </c>
    </row>
    <row r="10" spans="8:97" ht="13.5">
      <c r="H10" s="169">
        <v>2</v>
      </c>
      <c r="CS10" s="169">
        <v>2</v>
      </c>
    </row>
    <row r="11" spans="8:97" ht="13.5">
      <c r="H11" s="169">
        <v>3</v>
      </c>
      <c r="CS11" s="169">
        <v>3</v>
      </c>
    </row>
    <row r="12" spans="8:97" ht="13.5">
      <c r="H12" s="169">
        <v>4</v>
      </c>
      <c r="CS12" s="169">
        <v>4</v>
      </c>
    </row>
    <row r="13" spans="8:97" ht="13.5">
      <c r="H13" s="169">
        <v>5</v>
      </c>
      <c r="CS13" s="169">
        <v>5</v>
      </c>
    </row>
    <row r="14" spans="8:97" ht="13.5">
      <c r="H14" s="169">
        <v>6</v>
      </c>
      <c r="CS14" s="169">
        <v>6</v>
      </c>
    </row>
    <row r="15" spans="8:97" ht="13.5">
      <c r="H15" s="169">
        <v>7</v>
      </c>
      <c r="CS15" s="169">
        <v>7</v>
      </c>
    </row>
    <row r="16" spans="8:97" ht="13.5">
      <c r="H16" s="169">
        <v>8</v>
      </c>
      <c r="CS16" s="169">
        <v>8</v>
      </c>
    </row>
    <row r="17" spans="8:97" ht="13.5">
      <c r="H17" s="169">
        <v>9</v>
      </c>
      <c r="CS17" s="169">
        <v>9</v>
      </c>
    </row>
    <row r="18" spans="7:97" ht="13.5">
      <c r="G18" s="169">
        <v>1</v>
      </c>
      <c r="H18" s="169">
        <v>0</v>
      </c>
      <c r="CR18" s="169">
        <v>1</v>
      </c>
      <c r="CS18" s="169">
        <v>0</v>
      </c>
    </row>
    <row r="19" spans="8:97" ht="13.5">
      <c r="H19" s="169">
        <v>1</v>
      </c>
      <c r="CS19" s="169">
        <v>1</v>
      </c>
    </row>
    <row r="20" spans="8:97" ht="13.5">
      <c r="H20" s="169">
        <v>2</v>
      </c>
      <c r="CS20" s="169">
        <v>2</v>
      </c>
    </row>
    <row r="21" spans="8:97" ht="13.5">
      <c r="H21" s="169">
        <v>3</v>
      </c>
      <c r="CS21" s="169">
        <v>3</v>
      </c>
    </row>
    <row r="22" spans="8:97" ht="13.5">
      <c r="H22" s="169">
        <v>4</v>
      </c>
      <c r="CS22" s="169">
        <v>4</v>
      </c>
    </row>
    <row r="23" spans="8:97" ht="13.5">
      <c r="H23" s="169">
        <v>5</v>
      </c>
      <c r="CS23" s="169">
        <v>5</v>
      </c>
    </row>
    <row r="24" spans="8:97" ht="13.5">
      <c r="H24" s="169">
        <v>6</v>
      </c>
      <c r="CS24" s="169">
        <v>6</v>
      </c>
    </row>
    <row r="25" spans="8:97" ht="13.5">
      <c r="H25" s="169">
        <v>7</v>
      </c>
      <c r="CS25" s="169">
        <v>7</v>
      </c>
    </row>
    <row r="26" spans="8:97" ht="13.5">
      <c r="H26" s="169">
        <v>8</v>
      </c>
      <c r="CS26" s="169">
        <v>8</v>
      </c>
    </row>
    <row r="27" spans="8:97" ht="13.5">
      <c r="H27" s="169">
        <v>9</v>
      </c>
      <c r="CS27" s="169">
        <v>9</v>
      </c>
    </row>
    <row r="28" spans="7:97" ht="13.5">
      <c r="G28" s="170">
        <v>2</v>
      </c>
      <c r="H28" s="169">
        <v>0</v>
      </c>
      <c r="CR28" s="170">
        <v>2</v>
      </c>
      <c r="CS28" s="169">
        <v>0</v>
      </c>
    </row>
    <row r="29" spans="8:97" ht="13.5">
      <c r="H29" s="169">
        <v>1</v>
      </c>
      <c r="CS29" s="169">
        <v>1</v>
      </c>
    </row>
    <row r="30" spans="8:97" ht="13.5">
      <c r="H30" s="169">
        <v>2</v>
      </c>
      <c r="CS30" s="169">
        <v>2</v>
      </c>
    </row>
    <row r="31" spans="8:97" ht="13.5">
      <c r="H31" s="169">
        <v>3</v>
      </c>
      <c r="CS31" s="169">
        <v>3</v>
      </c>
    </row>
    <row r="32" spans="8:97" ht="13.5">
      <c r="H32" s="169">
        <v>4</v>
      </c>
      <c r="CS32" s="169">
        <v>4</v>
      </c>
    </row>
    <row r="33" spans="8:99" ht="13.5">
      <c r="H33" s="169">
        <v>5</v>
      </c>
      <c r="CS33" s="169">
        <v>5</v>
      </c>
      <c r="CU33" s="171"/>
    </row>
    <row r="34" spans="7:97" ht="13.5">
      <c r="G34" s="169"/>
      <c r="H34" s="169">
        <v>6</v>
      </c>
      <c r="CR34" s="169"/>
      <c r="CS34" s="169">
        <v>6</v>
      </c>
    </row>
    <row r="35" spans="8:97" ht="13.5">
      <c r="H35" s="169">
        <v>7</v>
      </c>
      <c r="CS35" s="169">
        <v>7</v>
      </c>
    </row>
    <row r="36" spans="8:97" ht="13.5">
      <c r="H36" s="169">
        <v>8</v>
      </c>
      <c r="CS36" s="169">
        <v>8</v>
      </c>
    </row>
    <row r="37" spans="8:97" ht="13.5">
      <c r="H37" s="169">
        <v>9</v>
      </c>
      <c r="CS37" s="169">
        <v>9</v>
      </c>
    </row>
    <row r="38" spans="7:97" ht="13.5">
      <c r="G38" s="170">
        <v>3</v>
      </c>
      <c r="H38" s="169">
        <v>0</v>
      </c>
      <c r="CR38" s="170">
        <v>3</v>
      </c>
      <c r="CS38" s="169">
        <v>0</v>
      </c>
    </row>
    <row r="39" spans="8:97" ht="13.5">
      <c r="H39" s="169">
        <v>1</v>
      </c>
      <c r="CS39" s="169">
        <v>1</v>
      </c>
    </row>
    <row r="40" spans="8:97" ht="13.5">
      <c r="H40" s="169">
        <v>2</v>
      </c>
      <c r="CS40" s="169">
        <v>2</v>
      </c>
    </row>
    <row r="41" spans="8:97" ht="13.5">
      <c r="H41" s="169">
        <v>3</v>
      </c>
      <c r="CS41" s="169">
        <v>3</v>
      </c>
    </row>
    <row r="42" spans="8:97" ht="13.5">
      <c r="H42" s="169">
        <v>4</v>
      </c>
      <c r="CS42" s="169">
        <v>4</v>
      </c>
    </row>
    <row r="43" spans="8:97" ht="13.5">
      <c r="H43" s="169">
        <v>5</v>
      </c>
      <c r="CS43" s="169">
        <v>5</v>
      </c>
    </row>
    <row r="44" spans="8:97" ht="13.5">
      <c r="H44" s="169">
        <v>6</v>
      </c>
      <c r="CS44" s="169">
        <v>6</v>
      </c>
    </row>
    <row r="45" spans="8:97" ht="13.5">
      <c r="H45" s="169">
        <v>7</v>
      </c>
      <c r="CS45" s="169">
        <v>7</v>
      </c>
    </row>
    <row r="46" spans="8:97" ht="13.5">
      <c r="H46" s="169">
        <v>8</v>
      </c>
      <c r="CS46" s="169">
        <v>8</v>
      </c>
    </row>
    <row r="47" spans="8:97" ht="13.5">
      <c r="H47" s="169">
        <v>9</v>
      </c>
      <c r="CS47" s="169">
        <v>9</v>
      </c>
    </row>
    <row r="48" spans="7:97" ht="13.5">
      <c r="G48" s="170">
        <v>4</v>
      </c>
      <c r="H48" s="169">
        <v>0</v>
      </c>
      <c r="CR48" s="170">
        <v>4</v>
      </c>
      <c r="CS48" s="169">
        <v>0</v>
      </c>
    </row>
    <row r="49" spans="8:97" ht="13.5">
      <c r="H49" s="169">
        <v>1</v>
      </c>
      <c r="CS49" s="169">
        <v>1</v>
      </c>
    </row>
    <row r="50" spans="7:97" ht="13.5">
      <c r="G50" s="169"/>
      <c r="H50" s="169">
        <v>2</v>
      </c>
      <c r="CR50" s="169"/>
      <c r="CS50" s="169">
        <v>2</v>
      </c>
    </row>
    <row r="51" spans="8:97" ht="13.5">
      <c r="H51" s="169">
        <v>3</v>
      </c>
      <c r="CS51" s="169">
        <v>3</v>
      </c>
    </row>
    <row r="52" spans="8:97" ht="13.5">
      <c r="H52" s="169">
        <v>4</v>
      </c>
      <c r="CS52" s="169">
        <v>4</v>
      </c>
    </row>
    <row r="53" spans="8:97" ht="13.5">
      <c r="H53" s="169">
        <v>5</v>
      </c>
      <c r="CS53" s="169">
        <v>5</v>
      </c>
    </row>
    <row r="54" spans="8:97" ht="13.5">
      <c r="H54" s="169">
        <v>6</v>
      </c>
      <c r="CS54" s="169">
        <v>6</v>
      </c>
    </row>
    <row r="55" spans="8:97" ht="13.5">
      <c r="H55" s="169">
        <v>7</v>
      </c>
      <c r="CA55" s="169"/>
      <c r="CB55" s="169"/>
      <c r="CC55" s="169"/>
      <c r="CD55" s="169"/>
      <c r="CE55" s="169"/>
      <c r="CF55" s="169"/>
      <c r="CG55" s="169"/>
      <c r="CH55" s="169"/>
      <c r="CI55" s="169"/>
      <c r="CS55" s="169">
        <v>7</v>
      </c>
    </row>
    <row r="56" spans="8:97" ht="13.5">
      <c r="H56" s="169">
        <v>8</v>
      </c>
      <c r="CS56" s="169">
        <v>8</v>
      </c>
    </row>
    <row r="57" spans="8:97" ht="13.5">
      <c r="H57" s="169">
        <v>9</v>
      </c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S57" s="169">
        <v>9</v>
      </c>
    </row>
    <row r="58" spans="7:97" ht="13.5">
      <c r="G58" s="170">
        <v>5</v>
      </c>
      <c r="H58" s="169">
        <v>0</v>
      </c>
      <c r="I58" s="169">
        <v>1</v>
      </c>
      <c r="J58" s="169">
        <v>2</v>
      </c>
      <c r="K58" s="169">
        <v>3</v>
      </c>
      <c r="L58" s="169">
        <v>4</v>
      </c>
      <c r="M58" s="169">
        <v>5</v>
      </c>
      <c r="N58" s="169">
        <v>6</v>
      </c>
      <c r="O58" s="169">
        <v>7</v>
      </c>
      <c r="P58" s="169">
        <v>8</v>
      </c>
      <c r="Q58" s="169">
        <v>9</v>
      </c>
      <c r="R58" s="169">
        <v>0</v>
      </c>
      <c r="S58" s="169">
        <v>1</v>
      </c>
      <c r="T58" s="169">
        <v>2</v>
      </c>
      <c r="U58" s="169">
        <v>3</v>
      </c>
      <c r="V58" s="169">
        <v>4</v>
      </c>
      <c r="W58" s="169">
        <v>5</v>
      </c>
      <c r="X58" s="169">
        <v>6</v>
      </c>
      <c r="Y58" s="169">
        <v>7</v>
      </c>
      <c r="Z58" s="169">
        <v>8</v>
      </c>
      <c r="AA58" s="169">
        <v>9</v>
      </c>
      <c r="AB58" s="169">
        <v>0</v>
      </c>
      <c r="AC58" s="169">
        <v>1</v>
      </c>
      <c r="AD58" s="169">
        <v>2</v>
      </c>
      <c r="AE58" s="169">
        <v>3</v>
      </c>
      <c r="AF58" s="169">
        <v>4</v>
      </c>
      <c r="AG58" s="169">
        <v>5</v>
      </c>
      <c r="AH58" s="169">
        <v>6</v>
      </c>
      <c r="AI58" s="169">
        <v>7</v>
      </c>
      <c r="AJ58" s="169">
        <v>8</v>
      </c>
      <c r="AK58" s="169">
        <v>9</v>
      </c>
      <c r="AL58" s="169">
        <v>0</v>
      </c>
      <c r="AM58" s="169">
        <v>1</v>
      </c>
      <c r="AN58" s="169">
        <v>2</v>
      </c>
      <c r="AO58" s="169">
        <v>3</v>
      </c>
      <c r="AP58" s="169">
        <v>4</v>
      </c>
      <c r="AQ58" s="169">
        <v>5</v>
      </c>
      <c r="AR58" s="169">
        <v>6</v>
      </c>
      <c r="AS58" s="169">
        <v>7</v>
      </c>
      <c r="AT58" s="169">
        <v>8</v>
      </c>
      <c r="AU58" s="169">
        <v>9</v>
      </c>
      <c r="AV58" s="169">
        <v>0</v>
      </c>
      <c r="AW58" s="169">
        <v>1</v>
      </c>
      <c r="AX58" s="169">
        <v>2</v>
      </c>
      <c r="AY58" s="169">
        <v>3</v>
      </c>
      <c r="AZ58" s="169">
        <v>4</v>
      </c>
      <c r="BA58" s="169">
        <v>5</v>
      </c>
      <c r="BB58" s="169">
        <v>6</v>
      </c>
      <c r="BC58" s="169">
        <v>7</v>
      </c>
      <c r="BD58" s="169">
        <v>8</v>
      </c>
      <c r="BE58" s="169">
        <v>9</v>
      </c>
      <c r="BF58" s="169">
        <v>0</v>
      </c>
      <c r="BG58" s="169">
        <v>1</v>
      </c>
      <c r="BH58" s="169">
        <v>2</v>
      </c>
      <c r="BI58" s="169">
        <v>3</v>
      </c>
      <c r="BJ58" s="169">
        <v>4</v>
      </c>
      <c r="BK58" s="169">
        <v>5</v>
      </c>
      <c r="BL58" s="169">
        <v>6</v>
      </c>
      <c r="BM58" s="169">
        <v>7</v>
      </c>
      <c r="BN58" s="169">
        <v>8</v>
      </c>
      <c r="BO58" s="169">
        <v>9</v>
      </c>
      <c r="BP58" s="169">
        <v>0</v>
      </c>
      <c r="BQ58" s="169">
        <v>1</v>
      </c>
      <c r="BR58" s="169">
        <v>2</v>
      </c>
      <c r="BS58" s="169">
        <v>3</v>
      </c>
      <c r="BT58" s="169">
        <v>4</v>
      </c>
      <c r="BU58" s="169">
        <v>5</v>
      </c>
      <c r="BV58" s="169">
        <v>6</v>
      </c>
      <c r="BW58" s="169">
        <v>7</v>
      </c>
      <c r="BX58" s="169">
        <v>8</v>
      </c>
      <c r="BY58" s="169">
        <v>9</v>
      </c>
      <c r="BZ58" s="169">
        <v>0</v>
      </c>
      <c r="CR58" s="170">
        <v>5</v>
      </c>
      <c r="CS58" s="169">
        <v>0</v>
      </c>
    </row>
    <row r="60" ht="13.5"/>
    <row r="66" ht="13.5"/>
    <row r="67" ht="13.5"/>
    <row r="68" ht="13.5"/>
    <row r="69" ht="13.5"/>
    <row r="70" ht="13.5"/>
  </sheetData>
  <sheetProtection/>
  <printOptions/>
  <pageMargins left="0.7" right="0.7" top="0.75" bottom="0.75" header="0.3" footer="0.3"/>
  <pageSetup fitToHeight="2" orientation="landscape" pageOrder="overThenDown" paperSize="9" scale="60" r:id="rId2"/>
  <colBreaks count="1" manualBreakCount="1">
    <brk id="9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papa</cp:lastModifiedBy>
  <cp:lastPrinted>2015-07-19T13:07:11Z</cp:lastPrinted>
  <dcterms:created xsi:type="dcterms:W3CDTF">2012-04-21T11:21:22Z</dcterms:created>
  <dcterms:modified xsi:type="dcterms:W3CDTF">2016-05-29T05:07:53Z</dcterms:modified>
  <cp:category/>
  <cp:version/>
  <cp:contentType/>
  <cp:contentStatus/>
</cp:coreProperties>
</file>